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4240" windowHeight="11280"/>
  </bookViews>
  <sheets>
    <sheet name="кор 2" sheetId="11" r:id="rId1"/>
    <sheet name="Лист1" sheetId="12" r:id="rId2"/>
    <sheet name="Лист2" sheetId="13" r:id="rId3"/>
  </sheets>
  <definedNames>
    <definedName name="_xlnm.Print_Area" localSheetId="0">'кор 2'!$A$1:$G$89</definedName>
    <definedName name="_xlnm.Print_Area" localSheetId="1">Лист1!$A$1:$K$110</definedName>
  </definedNames>
  <calcPr calcId="125725"/>
</workbook>
</file>

<file path=xl/calcChain.xml><?xml version="1.0" encoding="utf-8"?>
<calcChain xmlns="http://schemas.openxmlformats.org/spreadsheetml/2006/main">
  <c r="G49" i="11"/>
  <c r="I49" s="1"/>
  <c r="G72"/>
  <c r="I72" s="1"/>
  <c r="G73"/>
  <c r="I73" s="1"/>
  <c r="G61"/>
  <c r="I61" s="1"/>
  <c r="G39"/>
  <c r="I39" s="1"/>
  <c r="G40"/>
  <c r="I40" s="1"/>
  <c r="I19" l="1"/>
  <c r="G19"/>
  <c r="G57"/>
  <c r="I57" s="1"/>
  <c r="G56"/>
  <c r="I56" s="1"/>
  <c r="G55"/>
  <c r="I55" s="1"/>
  <c r="G54"/>
  <c r="I54" s="1"/>
  <c r="G67"/>
  <c r="I67" s="1"/>
  <c r="G66"/>
  <c r="I66" s="1"/>
  <c r="G78" l="1"/>
  <c r="I78" s="1"/>
  <c r="G77"/>
  <c r="I77" s="1"/>
  <c r="G76"/>
  <c r="I76" s="1"/>
  <c r="G75"/>
  <c r="I75" s="1"/>
  <c r="G74"/>
  <c r="I74" s="1"/>
  <c r="G71"/>
  <c r="I71" s="1"/>
  <c r="G70"/>
  <c r="I70" s="1"/>
  <c r="G69"/>
  <c r="I69" s="1"/>
  <c r="G68"/>
  <c r="I68" s="1"/>
  <c r="G65"/>
  <c r="G41"/>
  <c r="I41" s="1"/>
  <c r="G38"/>
  <c r="I38" s="1"/>
  <c r="G62"/>
  <c r="I62" s="1"/>
  <c r="G60"/>
  <c r="I60" s="1"/>
  <c r="G59"/>
  <c r="I59" s="1"/>
  <c r="G58"/>
  <c r="I58" s="1"/>
  <c r="G53"/>
  <c r="G52"/>
  <c r="I52" s="1"/>
  <c r="G51"/>
  <c r="I51" s="1"/>
  <c r="G50"/>
  <c r="I50" s="1"/>
  <c r="G48"/>
  <c r="I48" s="1"/>
  <c r="I30"/>
  <c r="G30"/>
  <c r="I29"/>
  <c r="G29"/>
  <c r="I28"/>
  <c r="G28"/>
  <c r="I27"/>
  <c r="G27"/>
  <c r="I26"/>
  <c r="G26"/>
  <c r="I25"/>
  <c r="G25"/>
  <c r="I24"/>
  <c r="G24"/>
  <c r="I53" l="1"/>
  <c r="G79"/>
  <c r="I65"/>
  <c r="I79" s="1"/>
  <c r="G44"/>
  <c r="I44" s="1"/>
  <c r="H79" l="1"/>
  <c r="G45"/>
  <c r="I45" s="1"/>
  <c r="G43"/>
  <c r="I43" s="1"/>
  <c r="G42"/>
  <c r="I42" s="1"/>
  <c r="G31"/>
  <c r="I31"/>
  <c r="AT29" i="13" l="1"/>
  <c r="F54" i="12"/>
  <c r="F55"/>
  <c r="F56"/>
  <c r="F53"/>
  <c r="F46"/>
  <c r="F47"/>
  <c r="F48"/>
  <c r="F49"/>
  <c r="F50"/>
  <c r="F45"/>
  <c r="J43"/>
  <c r="L36" l="1"/>
  <c r="L37"/>
  <c r="L38"/>
  <c r="L40"/>
  <c r="L41"/>
  <c r="L42"/>
  <c r="L35"/>
  <c r="AJ41" i="13" l="1"/>
  <c r="AJ36"/>
  <c r="J36"/>
  <c r="E14"/>
  <c r="G10"/>
  <c r="J47" i="12" l="1"/>
  <c r="M47" s="1"/>
  <c r="J48"/>
  <c r="M48" s="1"/>
  <c r="J49"/>
  <c r="M49" s="1"/>
  <c r="J50"/>
  <c r="M50" s="1"/>
  <c r="J45"/>
  <c r="M45" s="1"/>
  <c r="J56"/>
  <c r="M56" s="1"/>
  <c r="J55"/>
  <c r="M55" s="1"/>
  <c r="J54"/>
  <c r="M54" s="1"/>
  <c r="J53"/>
  <c r="J46"/>
  <c r="M46" s="1"/>
  <c r="J42"/>
  <c r="J41"/>
  <c r="M41" s="1"/>
  <c r="J40"/>
  <c r="M40" s="1"/>
  <c r="J39"/>
  <c r="J38"/>
  <c r="J37"/>
  <c r="M37" s="1"/>
  <c r="J36"/>
  <c r="M36" s="1"/>
  <c r="J35"/>
  <c r="M35" s="1"/>
  <c r="J19"/>
  <c r="C11"/>
  <c r="M39" l="1"/>
  <c r="J57"/>
  <c r="L57" s="1"/>
  <c r="J51"/>
  <c r="M51"/>
  <c r="M53"/>
  <c r="L43" l="1"/>
  <c r="M43" s="1"/>
  <c r="J58"/>
  <c r="J62" s="1"/>
  <c r="L51"/>
  <c r="M57"/>
  <c r="AT32" i="13" l="1"/>
  <c r="AT33" s="1"/>
  <c r="AT34" s="1"/>
  <c r="AL29"/>
  <c r="AE29" s="1"/>
  <c r="AT31"/>
  <c r="AL31" s="1"/>
  <c r="AE31" s="1"/>
  <c r="J63" i="12"/>
  <c r="J64" s="1"/>
  <c r="J24" s="1"/>
  <c r="C13" i="11" l="1"/>
  <c r="G17" l="1"/>
  <c r="G18"/>
  <c r="G20"/>
  <c r="G21"/>
  <c r="G22"/>
  <c r="G23"/>
  <c r="G32"/>
  <c r="G16" l="1"/>
  <c r="G33" s="1"/>
  <c r="I16"/>
  <c r="I17"/>
  <c r="G47"/>
  <c r="I47" s="1"/>
  <c r="G46"/>
  <c r="G37"/>
  <c r="I37" s="1"/>
  <c r="G36"/>
  <c r="I36" s="1"/>
  <c r="G35"/>
  <c r="G63" s="1"/>
  <c r="I32"/>
  <c r="I23"/>
  <c r="I22"/>
  <c r="I21"/>
  <c r="I20"/>
  <c r="I18"/>
  <c r="G80" l="1"/>
  <c r="I35"/>
  <c r="H63"/>
  <c r="I46"/>
  <c r="H33"/>
  <c r="I63" l="1"/>
  <c r="G81" l="1"/>
  <c r="G83" s="1"/>
  <c r="I83" l="1"/>
  <c r="D10"/>
</calcChain>
</file>

<file path=xl/sharedStrings.xml><?xml version="1.0" encoding="utf-8"?>
<sst xmlns="http://schemas.openxmlformats.org/spreadsheetml/2006/main" count="326" uniqueCount="217">
  <si>
    <t>шт.</t>
  </si>
  <si>
    <t>Итого по разделу 2:</t>
  </si>
  <si>
    <t>Итого по разделу 1:</t>
  </si>
  <si>
    <t>ВСЕГО с учетом НДС(руб.):</t>
  </si>
  <si>
    <t>М.П.</t>
  </si>
  <si>
    <t>Раздел 1. Монтажные работы</t>
  </si>
  <si>
    <t>Раздел 2. Материалы Подрядчика неучтенные расценками  .</t>
  </si>
  <si>
    <t>Итого по локальному сметному расчету :</t>
  </si>
  <si>
    <t>руб.</t>
  </si>
  <si>
    <t>ОБЩАЯ СМЕТНАЯ СТОИМОСТЬ</t>
  </si>
  <si>
    <t>"Согласовано":</t>
  </si>
  <si>
    <t>"Утверждаю":</t>
  </si>
  <si>
    <t>ЛОКАЛЬНЫЙ СМЕТНЫЙ РАСЧЕТ</t>
  </si>
  <si>
    <t>\</t>
  </si>
  <si>
    <t>м.</t>
  </si>
  <si>
    <t>уп.</t>
  </si>
  <si>
    <t xml:space="preserve">Проведение работ по  адресу: </t>
  </si>
  <si>
    <t>Монтаж видеокамер</t>
  </si>
  <si>
    <t>Прокладка кабеля</t>
  </si>
  <si>
    <t>Монтаж оборудования</t>
  </si>
  <si>
    <t>Настройка системы</t>
  </si>
  <si>
    <t>Обжим кабеля</t>
  </si>
  <si>
    <t>ед.</t>
  </si>
  <si>
    <t>Дюбель гвоздь</t>
  </si>
  <si>
    <t>Видеокамера уличная ММС</t>
  </si>
  <si>
    <t>Разъем  RG-45</t>
  </si>
  <si>
    <t>Установка ПО</t>
  </si>
  <si>
    <t>Монтаж гофрошланга</t>
  </si>
  <si>
    <t>Монтаж коробок распаячных</t>
  </si>
  <si>
    <t xml:space="preserve">Коробка пластмассовая    100х100х50 мм </t>
  </si>
  <si>
    <t>Гофра ПНД 20 мм</t>
  </si>
  <si>
    <t>Видеокамера купольная KENO DE205A2812BR</t>
  </si>
  <si>
    <t>Проверил _________________/____________________________/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</si>
  <si>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</si>
  <si>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</si>
  <si>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</si>
  <si>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</si>
  <si>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</si>
  <si>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Инвестор</t>
  </si>
  <si>
    <t>по ОКПО</t>
  </si>
  <si>
    <t>Заказчик</t>
  </si>
  <si>
    <t>Подрядчик</t>
  </si>
  <si>
    <t>ООО "ИСС"</t>
  </si>
  <si>
    <t>Стройка</t>
  </si>
  <si>
    <t>Объект</t>
  </si>
  <si>
    <t>Вид деятельности по ОКДП</t>
  </si>
  <si>
    <t>Договор подряда</t>
  </si>
  <si>
    <t>№</t>
  </si>
  <si>
    <t>дата</t>
  </si>
  <si>
    <t>Вид операции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</si>
  <si>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</si>
  <si>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</si>
  <si>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</si>
  <si>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</si>
  <si>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</si>
  <si>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</si>
  <si>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</si>
  <si>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стоимость</t>
  </si>
  <si>
    <t>руб</t>
  </si>
  <si>
    <t>Основание :</t>
  </si>
  <si>
    <t>Составлен(а) в уровне текущих (прогнозных) цен на</t>
  </si>
  <si>
    <t>г.</t>
  </si>
  <si>
    <t>,</t>
  </si>
  <si>
    <t>Цена</t>
  </si>
  <si>
    <t>Коэффициенты</t>
  </si>
  <si>
    <t>Справочно</t>
  </si>
  <si>
    <t>Шифр</t>
  </si>
  <si>
    <t>Единица</t>
  </si>
  <si>
    <t>Кол-во</t>
  </si>
  <si>
    <t>на ед.</t>
  </si>
  <si>
    <t>зимних</t>
  </si>
  <si>
    <t>ВСЕГО</t>
  </si>
  <si>
    <t>ЗТР, всего</t>
  </si>
  <si>
    <t>п/п</t>
  </si>
  <si>
    <t>расценки</t>
  </si>
  <si>
    <t>Наименование работ и затрат</t>
  </si>
  <si>
    <t>изме-</t>
  </si>
  <si>
    <t>единиц</t>
  </si>
  <si>
    <t>изм.</t>
  </si>
  <si>
    <t>попра-</t>
  </si>
  <si>
    <t>удоро-</t>
  </si>
  <si>
    <t>перес-</t>
  </si>
  <si>
    <t>затрат,</t>
  </si>
  <si>
    <t>чел.-час</t>
  </si>
  <si>
    <t>и коды</t>
  </si>
  <si>
    <t>рения</t>
  </si>
  <si>
    <t>вочные</t>
  </si>
  <si>
    <t>жаний</t>
  </si>
  <si>
    <t>чета</t>
  </si>
  <si>
    <t>Ст-ть ед.</t>
  </si>
  <si>
    <t>ресурсов</t>
  </si>
  <si>
    <t>с начислен.</t>
  </si>
  <si>
    <t>1.Монтажные работы</t>
  </si>
  <si>
    <t>ИТОГО ПО РАЗДЕЛУ 1</t>
  </si>
  <si>
    <t>2. Материалы Подрядчика</t>
  </si>
  <si>
    <t>ИТОГО ПО РАЗДЕЛУ 2</t>
  </si>
  <si>
    <t>3. Оборудование</t>
  </si>
  <si>
    <t>ИТОГО ПО ОБЪЕКТУ</t>
  </si>
  <si>
    <t>Всего по акту</t>
  </si>
  <si>
    <t>Кроме того НДС 20 %</t>
  </si>
  <si>
    <t>Итого с НДС</t>
  </si>
  <si>
    <t>Сдал</t>
  </si>
  <si>
    <t>Генеральный директор ООО "ИСС"</t>
  </si>
  <si>
    <t>____________________/И.В. Семешкин/</t>
  </si>
  <si>
    <t>Принял</t>
  </si>
  <si>
    <t>Унифицированная форма № КС - 3</t>
  </si>
  <si>
    <t>от 11.11.99 № 100</t>
  </si>
  <si>
    <t>0322005</t>
  </si>
  <si>
    <t>организация</t>
  </si>
  <si>
    <t xml:space="preserve">Заказчик  </t>
  </si>
  <si>
    <t xml:space="preserve">Подрядчик </t>
  </si>
  <si>
    <t>ООО "ИСС", 141196 Московская обл., г. Фрязино, пр. Мира, д.17</t>
  </si>
  <si>
    <t>наименование</t>
  </si>
  <si>
    <t>Договор подряда (контракт)</t>
  </si>
  <si>
    <t>номер</t>
  </si>
  <si>
    <t>СПРАВКА</t>
  </si>
  <si>
    <t>О СТОИМОСТИ ВЫПОЛНЕННЫХ РАБОТ И ЗАТРАТ</t>
  </si>
  <si>
    <t>.</t>
  </si>
  <si>
    <t>Но- мер по по- рядку</t>
  </si>
  <si>
    <t>Наименование пусковых комплексов, этапов, объектов, видов выполненных работ, оборудования, затрат</t>
  </si>
  <si>
    <t>Стоимость выполненных работ и затрат,              руб.</t>
  </si>
  <si>
    <t>с начала проведения работ</t>
  </si>
  <si>
    <t>с начала года</t>
  </si>
  <si>
    <t>в том числе за отчетный период</t>
  </si>
  <si>
    <t>Всего работ и затрат, включаемых в стоимость</t>
  </si>
  <si>
    <t>В том числе:</t>
  </si>
  <si>
    <t>СМР</t>
  </si>
  <si>
    <t>Итого</t>
  </si>
  <si>
    <t>Сумма НДС</t>
  </si>
  <si>
    <t>Всего с учетом НДС</t>
  </si>
  <si>
    <t>должность</t>
  </si>
  <si>
    <t>подпись</t>
  </si>
  <si>
    <t>расшифровка подписи</t>
  </si>
  <si>
    <t>Генеральный директор            ООО "ИСС"</t>
  </si>
  <si>
    <t>Итого по  сметному расчету 1 :</t>
  </si>
  <si>
    <t>Коммутатор  D-LINK DGS-1210-10P/F1A</t>
  </si>
  <si>
    <t xml:space="preserve">Кабель витая пара  UTP Cat.5e </t>
  </si>
  <si>
    <t>Стяжка нейлоновая</t>
  </si>
  <si>
    <t>Модуль оптический</t>
  </si>
  <si>
    <t>ООО "Мелон"</t>
  </si>
  <si>
    <t>Московская обл.,г. Фрязино, Пр.Мира д.5а</t>
  </si>
  <si>
    <t xml:space="preserve"> _____________________//Мурадян Л. Г./</t>
  </si>
  <si>
    <t>Генеральный директор ООО "Мелон"</t>
  </si>
  <si>
    <t>1484-МТ</t>
  </si>
  <si>
    <t>март</t>
  </si>
  <si>
    <t>Монтажные работы по адресу Московская обл.,г. Фрязино, Пр.Мира д.5а</t>
  </si>
  <si>
    <t xml:space="preserve"> монтаж Системы видеонаблюдения на территории  Заказчика по адресу </t>
  </si>
  <si>
    <t>Монтаж камер</t>
  </si>
  <si>
    <t>Установка адапторов</t>
  </si>
  <si>
    <t>Настройка камер</t>
  </si>
  <si>
    <t>Сборка шкафа</t>
  </si>
  <si>
    <t>Разварка волокна</t>
  </si>
  <si>
    <t>Монтаж оптической муфты</t>
  </si>
  <si>
    <t>Прокладка  оптического кабеля</t>
  </si>
  <si>
    <t>Прокладка кабеля витая пара</t>
  </si>
  <si>
    <t>Затягивания электрического кабеля в гофру</t>
  </si>
  <si>
    <t>Укладка гофры</t>
  </si>
  <si>
    <t>Установка разьемов</t>
  </si>
  <si>
    <t>Настройка роутера</t>
  </si>
  <si>
    <t xml:space="preserve">Установка оборудования </t>
  </si>
  <si>
    <t>Подключение электричества</t>
  </si>
  <si>
    <t>Тестирование системы</t>
  </si>
  <si>
    <t>Гофра ПНД</t>
  </si>
  <si>
    <t>Кабель электрический</t>
  </si>
  <si>
    <t>Зажимы для кабеля</t>
  </si>
  <si>
    <t>КДЗС</t>
  </si>
  <si>
    <t>Пиктейл</t>
  </si>
  <si>
    <t>Кронштейн для кабеля</t>
  </si>
  <si>
    <t>Зажим анкерный</t>
  </si>
  <si>
    <t>Стяжки</t>
  </si>
  <si>
    <t>Изолента 19мм*25м</t>
  </si>
  <si>
    <t xml:space="preserve">Разъемы  </t>
  </si>
  <si>
    <t>Шкаф антивандальный</t>
  </si>
  <si>
    <t>Муфта оптическая</t>
  </si>
  <si>
    <t>Оптические шнуры</t>
  </si>
  <si>
    <t>Адаптер крепления на столб</t>
  </si>
  <si>
    <t>Проколы</t>
  </si>
  <si>
    <t>Распаечная коробка</t>
  </si>
  <si>
    <t>рул.</t>
  </si>
  <si>
    <t>Раздел 3. Оборудование  .</t>
  </si>
  <si>
    <t>Оптический конвертор</t>
  </si>
  <si>
    <t>Оптический модуль</t>
  </si>
  <si>
    <t>Камера уличная HiWatch DS-I250L (2.8 mm)</t>
  </si>
  <si>
    <t>Жесткий  диск 6 тб</t>
  </si>
  <si>
    <t>Источник бесперебойного питания ИБП IPPON Back Basic 2200 Euro</t>
  </si>
  <si>
    <t>Свитч D-link DGS-1100-06me</t>
  </si>
  <si>
    <t>Свитч D-LINK DGS-3000-28SC/A1A</t>
  </si>
  <si>
    <t>Монитор 32" LED телевизор SAMSUNG T32</t>
  </si>
  <si>
    <t xml:space="preserve">Видеорегистратор Hikvision DS-7732NI-K4  </t>
  </si>
  <si>
    <t>Камера уличная KN-CE204A5050BR</t>
  </si>
  <si>
    <t>Камера уличная HiWatch IPC-B642-G2/ZS</t>
  </si>
  <si>
    <t>Камера уличная HiWatch DS-I253M(B) (2.8 mm)</t>
  </si>
  <si>
    <t>Разъемы  питания</t>
  </si>
  <si>
    <t>Розетка 4-х портовая</t>
  </si>
  <si>
    <t>Розетка 8-ми портовая</t>
  </si>
  <si>
    <t>Автоматический выключатель</t>
  </si>
  <si>
    <t>Бокс п/автомат</t>
  </si>
  <si>
    <t>Шкаф уличный</t>
  </si>
  <si>
    <t>Шпилька М8</t>
  </si>
  <si>
    <t>без налога НДС20%:</t>
  </si>
  <si>
    <t>Установка шкафа на столб</t>
  </si>
  <si>
    <t>Составил ___________________/__________________________/</t>
  </si>
  <si>
    <t>Подрядчик ООО "Интер-сервис"</t>
  </si>
  <si>
    <t>Директор                                                                                                                                 ___________________/Соснин В.В./</t>
  </si>
  <si>
    <t>Заказчик СНТ "Слава"</t>
  </si>
  <si>
    <t xml:space="preserve"> Председатель                                                                                       _____________________/Седов А. В./</t>
  </si>
  <si>
    <t>Московскя обл., г.о. Щелково, СНТ "Слава"</t>
  </si>
  <si>
    <t>Составлен(а) в текущих (прогнозных) ценах по состоянию  на декабрь</t>
  </si>
  <si>
    <t>2021 г.</t>
  </si>
  <si>
    <t>Приложение № 2
к   Договору № 131/12-МТ от "___" _____________ 2021 г.</t>
  </si>
  <si>
    <t>Кабель витая пара</t>
  </si>
  <si>
    <t>Кабель оптический</t>
  </si>
  <si>
    <t>Установка антивандального шкафа</t>
  </si>
  <si>
    <t>Соединительные зажимы</t>
  </si>
  <si>
    <t>Блок питания ББП-20</t>
  </si>
  <si>
    <t>Аккумулятор 7 а\ч</t>
  </si>
  <si>
    <t>Вилка электрическая</t>
  </si>
</sst>
</file>

<file path=xl/styles.xml><?xml version="1.0" encoding="utf-8"?>
<styleSheet xmlns="http://schemas.openxmlformats.org/spreadsheetml/2006/main">
  <numFmts count="11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[$$-409]#,##0.00"/>
    <numFmt numFmtId="165" formatCode="#,##0.00_р_."/>
    <numFmt numFmtId="166" formatCode="#,##0.00&quot;р.&quot;"/>
    <numFmt numFmtId="167" formatCode="_-[$$-409]* #,##0.00_ ;_-[$$-409]* \-#,##0.00\ ;_-[$$-409]* &quot;-&quot;??_ ;_-@_ "/>
    <numFmt numFmtId="168" formatCode="#,##0.00[$р.-419]"/>
    <numFmt numFmtId="169" formatCode="#,##0.00_ ;\-#,##0.00\ "/>
    <numFmt numFmtId="170" formatCode="#,##0_р_."/>
    <numFmt numFmtId="171" formatCode="mmmm"/>
    <numFmt numFmtId="172" formatCode="dd/mm/yy"/>
  </numFmts>
  <fonts count="15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 val="singleAccounting"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52525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364">
    <xf numFmtId="0" fontId="0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43" fontId="2" fillId="0" borderId="1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/>
    <xf numFmtId="166" fontId="2" fillId="0" borderId="0" xfId="0" applyNumberFormat="1" applyFont="1" applyFill="1" applyAlignment="1">
      <alignment horizontal="left" vertical="top"/>
    </xf>
    <xf numFmtId="0" fontId="2" fillId="0" borderId="0" xfId="0" applyNumberFormat="1" applyFont="1" applyFill="1" applyBorder="1" applyAlignment="1" applyProtection="1">
      <alignment vertical="top" wrapText="1"/>
    </xf>
    <xf numFmtId="165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1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vertical="top"/>
    </xf>
    <xf numFmtId="166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vertical="top"/>
    </xf>
    <xf numFmtId="0" fontId="1" fillId="2" borderId="0" xfId="0" applyNumberFormat="1" applyFont="1" applyFill="1" applyBorder="1" applyAlignment="1" applyProtection="1">
      <alignment vertical="top" wrapText="1"/>
    </xf>
    <xf numFmtId="43" fontId="1" fillId="2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distributed"/>
    </xf>
    <xf numFmtId="0" fontId="2" fillId="0" borderId="0" xfId="0" applyFont="1" applyFill="1" applyBorder="1" applyAlignment="1">
      <alignment horizontal="right" vertical="center" wrapText="1"/>
    </xf>
    <xf numFmtId="44" fontId="3" fillId="0" borderId="0" xfId="0" applyNumberFormat="1" applyFont="1" applyFill="1" applyBorder="1" applyAlignment="1" applyProtection="1">
      <alignment vertical="distributed" wrapText="1"/>
    </xf>
    <xf numFmtId="0" fontId="2" fillId="0" borderId="10" xfId="0" applyNumberFormat="1" applyFont="1" applyFill="1" applyBorder="1" applyAlignment="1" applyProtection="1">
      <alignment vertical="top"/>
    </xf>
    <xf numFmtId="0" fontId="2" fillId="0" borderId="0" xfId="0" applyFont="1" applyFill="1" applyBorder="1" applyAlignment="1">
      <alignment wrapText="1"/>
    </xf>
    <xf numFmtId="44" fontId="3" fillId="0" borderId="0" xfId="0" applyNumberFormat="1" applyFont="1" applyFill="1" applyBorder="1" applyAlignment="1" applyProtection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>
      <alignment horizontal="center" vertical="center"/>
    </xf>
    <xf numFmtId="168" fontId="4" fillId="0" borderId="0" xfId="0" applyNumberFormat="1" applyFont="1" applyFill="1" applyBorder="1" applyAlignment="1">
      <alignment horizontal="center" vertical="center"/>
    </xf>
    <xf numFmtId="44" fontId="2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>
      <alignment wrapText="1"/>
    </xf>
    <xf numFmtId="43" fontId="1" fillId="0" borderId="5" xfId="0" applyNumberFormat="1" applyFont="1" applyFill="1" applyBorder="1" applyAlignment="1" applyProtection="1">
      <alignment horizontal="center" vertical="top"/>
    </xf>
    <xf numFmtId="43" fontId="1" fillId="0" borderId="5" xfId="0" applyNumberFormat="1" applyFont="1" applyFill="1" applyBorder="1" applyAlignment="1" applyProtection="1">
      <alignment horizontal="right" vertical="top"/>
    </xf>
    <xf numFmtId="43" fontId="1" fillId="0" borderId="6" xfId="0" applyNumberFormat="1" applyFont="1" applyFill="1" applyBorder="1" applyAlignment="1" applyProtection="1">
      <alignment horizontal="center" vertical="top"/>
    </xf>
    <xf numFmtId="43" fontId="1" fillId="0" borderId="0" xfId="0" applyNumberFormat="1" applyFont="1" applyFill="1" applyBorder="1" applyAlignment="1" applyProtection="1">
      <alignment vertical="top"/>
    </xf>
    <xf numFmtId="0" fontId="2" fillId="0" borderId="24" xfId="0" applyNumberFormat="1" applyFont="1" applyFill="1" applyBorder="1" applyAlignment="1" applyProtection="1">
      <alignment vertical="top"/>
    </xf>
    <xf numFmtId="0" fontId="2" fillId="0" borderId="25" xfId="0" applyNumberFormat="1" applyFont="1" applyFill="1" applyBorder="1" applyAlignment="1" applyProtection="1">
      <alignment vertical="top"/>
    </xf>
    <xf numFmtId="0" fontId="6" fillId="3" borderId="9" xfId="0" applyFont="1" applyFill="1" applyBorder="1" applyAlignment="1">
      <alignment horizontal="left" vertical="center"/>
    </xf>
    <xf numFmtId="2" fontId="1" fillId="3" borderId="2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distributed"/>
    </xf>
    <xf numFmtId="43" fontId="1" fillId="3" borderId="0" xfId="0" applyNumberFormat="1" applyFont="1" applyFill="1" applyBorder="1" applyAlignment="1" applyProtection="1">
      <alignment vertical="top"/>
    </xf>
    <xf numFmtId="0" fontId="1" fillId="3" borderId="25" xfId="0" applyNumberFormat="1" applyFont="1" applyFill="1" applyBorder="1" applyAlignment="1" applyProtection="1">
      <alignment vertical="top"/>
    </xf>
    <xf numFmtId="0" fontId="2" fillId="3" borderId="4" xfId="0" applyNumberFormat="1" applyFont="1" applyFill="1" applyBorder="1" applyAlignment="1" applyProtection="1">
      <alignment vertical="top"/>
    </xf>
    <xf numFmtId="165" fontId="1" fillId="3" borderId="0" xfId="0" applyNumberFormat="1" applyFont="1" applyFill="1" applyBorder="1" applyAlignment="1" applyProtection="1">
      <alignment vertical="top" wrapText="1"/>
    </xf>
    <xf numFmtId="165" fontId="1" fillId="3" borderId="0" xfId="0" applyNumberFormat="1" applyFont="1" applyFill="1" applyBorder="1" applyAlignment="1" applyProtection="1">
      <alignment vertical="top"/>
    </xf>
    <xf numFmtId="0" fontId="6" fillId="3" borderId="11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 wrapText="1"/>
    </xf>
    <xf numFmtId="169" fontId="1" fillId="3" borderId="7" xfId="0" applyNumberFormat="1" applyFont="1" applyFill="1" applyBorder="1" applyAlignment="1">
      <alignment horizontal="center" vertical="distributed"/>
    </xf>
    <xf numFmtId="43" fontId="1" fillId="3" borderId="7" xfId="0" applyNumberFormat="1" applyFont="1" applyFill="1" applyBorder="1" applyAlignment="1" applyProtection="1">
      <alignment horizontal="center" vertical="top"/>
    </xf>
    <xf numFmtId="170" fontId="6" fillId="3" borderId="7" xfId="0" applyNumberFormat="1" applyFont="1" applyFill="1" applyBorder="1" applyAlignment="1">
      <alignment horizontal="center" vertical="center" wrapText="1"/>
    </xf>
    <xf numFmtId="165" fontId="2" fillId="3" borderId="38" xfId="0" applyNumberFormat="1" applyFont="1" applyFill="1" applyBorder="1" applyAlignment="1" applyProtection="1">
      <alignment horizontal="center" vertical="top"/>
    </xf>
    <xf numFmtId="0" fontId="2" fillId="3" borderId="10" xfId="0" applyNumberFormat="1" applyFont="1" applyFill="1" applyBorder="1" applyAlignment="1" applyProtection="1">
      <alignment vertical="top"/>
    </xf>
    <xf numFmtId="4" fontId="2" fillId="3" borderId="30" xfId="0" applyNumberFormat="1" applyFont="1" applyFill="1" applyBorder="1" applyAlignment="1" applyProtection="1">
      <alignment horizontal="center" vertical="top"/>
    </xf>
    <xf numFmtId="164" fontId="1" fillId="3" borderId="0" xfId="0" applyNumberFormat="1" applyFont="1" applyFill="1" applyBorder="1" applyAlignment="1" applyProtection="1">
      <alignment vertical="top" wrapText="1"/>
    </xf>
    <xf numFmtId="0" fontId="1" fillId="3" borderId="0" xfId="0" applyNumberFormat="1" applyFont="1" applyFill="1" applyBorder="1" applyAlignment="1" applyProtection="1">
      <alignment vertical="top"/>
    </xf>
    <xf numFmtId="4" fontId="2" fillId="3" borderId="16" xfId="0" applyNumberFormat="1" applyFont="1" applyFill="1" applyBorder="1" applyAlignment="1" applyProtection="1">
      <alignment horizontal="center" vertical="top"/>
    </xf>
    <xf numFmtId="0" fontId="1" fillId="3" borderId="0" xfId="0" applyNumberFormat="1" applyFont="1" applyFill="1" applyBorder="1" applyAlignment="1" applyProtection="1">
      <alignment vertical="top" wrapText="1"/>
    </xf>
    <xf numFmtId="0" fontId="2" fillId="3" borderId="14" xfId="0" applyNumberFormat="1" applyFont="1" applyFill="1" applyBorder="1" applyAlignment="1" applyProtection="1">
      <alignment vertical="top"/>
    </xf>
    <xf numFmtId="165" fontId="2" fillId="3" borderId="26" xfId="0" applyNumberFormat="1" applyFont="1" applyFill="1" applyBorder="1" applyAlignment="1" applyProtection="1">
      <alignment horizontal="center" vertical="top"/>
    </xf>
    <xf numFmtId="168" fontId="1" fillId="3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Alignment="1">
      <alignment vertical="distributed"/>
    </xf>
    <xf numFmtId="0" fontId="1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" fontId="6" fillId="3" borderId="7" xfId="0" applyNumberFormat="1" applyFont="1" applyFill="1" applyBorder="1" applyAlignment="1">
      <alignment horizontal="center" vertical="center"/>
    </xf>
    <xf numFmtId="170" fontId="6" fillId="3" borderId="7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left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3" borderId="33" xfId="0" applyFont="1" applyFill="1" applyBorder="1" applyAlignment="1">
      <alignment horizontal="center" vertical="center" wrapText="1"/>
    </xf>
    <xf numFmtId="4" fontId="6" fillId="3" borderId="33" xfId="0" applyNumberFormat="1" applyFont="1" applyFill="1" applyBorder="1" applyAlignment="1">
      <alignment horizontal="center" vertical="center"/>
    </xf>
    <xf numFmtId="43" fontId="2" fillId="3" borderId="40" xfId="0" applyNumberFormat="1" applyFont="1" applyFill="1" applyBorder="1" applyAlignment="1">
      <alignment horizontal="center"/>
    </xf>
    <xf numFmtId="43" fontId="1" fillId="3" borderId="0" xfId="0" applyNumberFormat="1" applyFont="1" applyFill="1" applyBorder="1" applyAlignment="1" applyProtection="1">
      <alignment vertical="top" wrapText="1"/>
    </xf>
    <xf numFmtId="0" fontId="7" fillId="3" borderId="9" xfId="0" applyFont="1" applyFill="1" applyBorder="1" applyAlignment="1">
      <alignment horizontal="left" wrapText="1"/>
    </xf>
    <xf numFmtId="4" fontId="6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vertical="top"/>
    </xf>
    <xf numFmtId="0" fontId="2" fillId="0" borderId="0" xfId="0" applyFont="1" applyFill="1" applyAlignment="1">
      <alignment vertical="distributed"/>
    </xf>
    <xf numFmtId="0" fontId="2" fillId="0" borderId="0" xfId="0" applyFont="1" applyFill="1"/>
    <xf numFmtId="0" fontId="1" fillId="0" borderId="0" xfId="0" applyFont="1" applyFill="1"/>
    <xf numFmtId="0" fontId="2" fillId="0" borderId="7" xfId="0" applyFont="1" applyFill="1" applyBorder="1"/>
    <xf numFmtId="0" fontId="2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wrapText="1"/>
    </xf>
    <xf numFmtId="0" fontId="1" fillId="0" borderId="7" xfId="0" applyFont="1" applyFill="1" applyBorder="1"/>
    <xf numFmtId="0" fontId="2" fillId="0" borderId="8" xfId="0" applyFont="1" applyFill="1" applyBorder="1" applyAlignment="1"/>
    <xf numFmtId="0" fontId="2" fillId="0" borderId="41" xfId="0" applyFont="1" applyFill="1" applyBorder="1" applyAlignment="1"/>
    <xf numFmtId="0" fontId="2" fillId="0" borderId="8" xfId="0" applyFont="1" applyFill="1" applyBorder="1" applyAlignment="1">
      <alignment horizontal="left" wrapText="1"/>
    </xf>
    <xf numFmtId="0" fontId="2" fillId="0" borderId="41" xfId="0" applyFont="1" applyFill="1" applyBorder="1" applyAlignment="1">
      <alignment horizontal="left" wrapText="1"/>
    </xf>
    <xf numFmtId="14" fontId="2" fillId="0" borderId="7" xfId="0" applyNumberFormat="1" applyFont="1" applyFill="1" applyBorder="1" applyAlignment="1">
      <alignment horizontal="center"/>
    </xf>
    <xf numFmtId="0" fontId="2" fillId="0" borderId="43" xfId="0" applyFont="1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distributed"/>
    </xf>
    <xf numFmtId="0" fontId="2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distributed" wrapText="1"/>
    </xf>
    <xf numFmtId="0" fontId="2" fillId="0" borderId="7" xfId="0" applyFont="1" applyFill="1" applyBorder="1" applyAlignment="1">
      <alignment horizontal="center" wrapText="1"/>
    </xf>
    <xf numFmtId="14" fontId="2" fillId="0" borderId="7" xfId="0" applyNumberFormat="1" applyFont="1" applyFill="1" applyBorder="1" applyAlignment="1">
      <alignment horizontal="center" wrapText="1"/>
    </xf>
    <xf numFmtId="2" fontId="2" fillId="0" borderId="0" xfId="0" applyNumberFormat="1" applyFont="1" applyFill="1"/>
    <xf numFmtId="171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1" fillId="0" borderId="44" xfId="0" applyFont="1" applyFill="1" applyBorder="1"/>
    <xf numFmtId="0" fontId="1" fillId="0" borderId="45" xfId="0" applyFont="1" applyFill="1" applyBorder="1"/>
    <xf numFmtId="0" fontId="1" fillId="0" borderId="45" xfId="0" applyFont="1" applyFill="1" applyBorder="1" applyAlignment="1">
      <alignment vertical="distributed"/>
    </xf>
    <xf numFmtId="0" fontId="1" fillId="0" borderId="45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vertical="distributed"/>
    </xf>
    <xf numFmtId="0" fontId="1" fillId="0" borderId="7" xfId="0" applyFont="1" applyFill="1" applyBorder="1" applyAlignment="1">
      <alignment horizontal="center" vertical="distributed"/>
    </xf>
    <xf numFmtId="0" fontId="1" fillId="0" borderId="3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32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 vertical="distributed"/>
    </xf>
    <xf numFmtId="0" fontId="1" fillId="0" borderId="33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" fillId="0" borderId="47" xfId="0" applyFont="1" applyFill="1" applyBorder="1"/>
    <xf numFmtId="0" fontId="2" fillId="0" borderId="48" xfId="0" applyFont="1" applyFill="1" applyBorder="1" applyAlignment="1">
      <alignment horizontal="center" wrapText="1" shrinkToFit="1"/>
    </xf>
    <xf numFmtId="0" fontId="1" fillId="0" borderId="48" xfId="0" applyFont="1" applyFill="1" applyBorder="1"/>
    <xf numFmtId="2" fontId="1" fillId="0" borderId="7" xfId="0" applyNumberFormat="1" applyFont="1" applyFill="1" applyBorder="1" applyAlignment="1">
      <alignment horizontal="center" wrapText="1" shrinkToFit="1"/>
    </xf>
    <xf numFmtId="0" fontId="1" fillId="0" borderId="3" xfId="0" applyFont="1" applyFill="1" applyBorder="1"/>
    <xf numFmtId="43" fontId="9" fillId="2" borderId="0" xfId="0" applyNumberFormat="1" applyFont="1" applyFill="1" applyBorder="1" applyAlignment="1" applyProtection="1">
      <alignment vertical="top" wrapText="1"/>
    </xf>
    <xf numFmtId="0" fontId="1" fillId="0" borderId="49" xfId="0" applyFont="1" applyFill="1" applyBorder="1"/>
    <xf numFmtId="2" fontId="2" fillId="0" borderId="43" xfId="0" applyNumberFormat="1" applyFont="1" applyFill="1" applyBorder="1" applyAlignment="1">
      <alignment horizontal="center"/>
    </xf>
    <xf numFmtId="0" fontId="1" fillId="0" borderId="52" xfId="0" applyFont="1" applyFill="1" applyBorder="1"/>
    <xf numFmtId="2" fontId="10" fillId="0" borderId="0" xfId="0" applyNumberFormat="1" applyFont="1" applyFill="1"/>
    <xf numFmtId="2" fontId="1" fillId="0" borderId="0" xfId="0" applyNumberFormat="1" applyFont="1" applyFill="1"/>
    <xf numFmtId="0" fontId="9" fillId="0" borderId="0" xfId="0" applyNumberFormat="1" applyFont="1" applyFill="1" applyBorder="1" applyAlignment="1" applyProtection="1">
      <alignment vertical="top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center"/>
    </xf>
    <xf numFmtId="0" fontId="5" fillId="0" borderId="56" xfId="1" applyFont="1" applyFill="1" applyBorder="1" applyAlignment="1">
      <alignment wrapText="1"/>
    </xf>
    <xf numFmtId="0" fontId="1" fillId="0" borderId="0" xfId="0" applyFont="1" applyFill="1" applyAlignment="1">
      <alignment vertical="distributed"/>
    </xf>
    <xf numFmtId="165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Fill="1" applyAlignment="1">
      <alignment horizontal="right" vertical="distributed"/>
    </xf>
    <xf numFmtId="0" fontId="9" fillId="0" borderId="0" xfId="0" applyFont="1"/>
    <xf numFmtId="0" fontId="0" fillId="0" borderId="0" xfId="0"/>
    <xf numFmtId="0" fontId="9" fillId="0" borderId="0" xfId="0" applyFont="1" applyAlignment="1">
      <alignment horizontal="left"/>
    </xf>
    <xf numFmtId="0" fontId="12" fillId="0" borderId="0" xfId="0" applyFont="1"/>
    <xf numFmtId="0" fontId="9" fillId="0" borderId="8" xfId="0" applyFont="1" applyBorder="1"/>
    <xf numFmtId="0" fontId="9" fillId="0" borderId="0" xfId="0" applyFont="1" applyAlignment="1">
      <alignment wrapText="1"/>
    </xf>
    <xf numFmtId="0" fontId="12" fillId="0" borderId="0" xfId="0" applyFont="1" applyAlignment="1"/>
    <xf numFmtId="0" fontId="9" fillId="0" borderId="0" xfId="0" applyFont="1" applyAlignment="1">
      <alignment horizontal="right"/>
    </xf>
    <xf numFmtId="14" fontId="9" fillId="0" borderId="0" xfId="0" applyNumberFormat="1" applyFont="1"/>
    <xf numFmtId="0" fontId="13" fillId="0" borderId="0" xfId="0" applyFont="1"/>
    <xf numFmtId="4" fontId="9" fillId="0" borderId="23" xfId="0" applyNumberFormat="1" applyFont="1" applyBorder="1" applyAlignment="1">
      <alignment horizontal="center"/>
    </xf>
    <xf numFmtId="4" fontId="9" fillId="0" borderId="13" xfId="0" applyNumberFormat="1" applyFont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4" fontId="9" fillId="0" borderId="29" xfId="0" applyNumberFormat="1" applyFont="1" applyBorder="1" applyAlignment="1">
      <alignment horizontal="center"/>
    </xf>
    <xf numFmtId="4" fontId="9" fillId="0" borderId="34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" fontId="1" fillId="3" borderId="7" xfId="0" applyNumberFormat="1" applyFont="1" applyFill="1" applyBorder="1" applyAlignment="1">
      <alignment horizontal="center" vertical="center"/>
    </xf>
    <xf numFmtId="0" fontId="1" fillId="3" borderId="0" xfId="0" applyFont="1" applyFill="1"/>
    <xf numFmtId="49" fontId="2" fillId="3" borderId="7" xfId="0" applyNumberFormat="1" applyFont="1" applyFill="1" applyBorder="1" applyAlignment="1">
      <alignment horizontal="center" vertical="distributed"/>
    </xf>
    <xf numFmtId="2" fontId="2" fillId="0" borderId="63" xfId="0" applyNumberFormat="1" applyFont="1" applyFill="1" applyBorder="1" applyAlignment="1">
      <alignment horizontal="center"/>
    </xf>
    <xf numFmtId="0" fontId="1" fillId="0" borderId="64" xfId="0" applyFont="1" applyFill="1" applyBorder="1"/>
    <xf numFmtId="0" fontId="1" fillId="0" borderId="33" xfId="0" applyFont="1" applyFill="1" applyBorder="1"/>
    <xf numFmtId="2" fontId="1" fillId="0" borderId="33" xfId="0" applyNumberFormat="1" applyFont="1" applyFill="1" applyBorder="1" applyAlignment="1">
      <alignment horizontal="center" wrapText="1" shrinkToFit="1"/>
    </xf>
    <xf numFmtId="0" fontId="1" fillId="0" borderId="46" xfId="0" applyFont="1" applyFill="1" applyBorder="1"/>
    <xf numFmtId="2" fontId="2" fillId="0" borderId="65" xfId="0" applyNumberFormat="1" applyFont="1" applyFill="1" applyBorder="1" applyAlignment="1" applyProtection="1">
      <alignment horizontal="center" vertical="top"/>
    </xf>
    <xf numFmtId="0" fontId="9" fillId="0" borderId="26" xfId="0" applyNumberFormat="1" applyFont="1" applyFill="1" applyBorder="1" applyAlignment="1" applyProtection="1">
      <alignment vertical="top"/>
    </xf>
    <xf numFmtId="2" fontId="2" fillId="0" borderId="33" xfId="0" applyNumberFormat="1" applyFont="1" applyFill="1" applyBorder="1" applyAlignment="1">
      <alignment horizont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/>
    <xf numFmtId="0" fontId="6" fillId="0" borderId="7" xfId="0" applyFont="1" applyBorder="1" applyAlignment="1">
      <alignment horizontal="center" vertical="center" wrapText="1"/>
    </xf>
    <xf numFmtId="170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170" fontId="6" fillId="0" borderId="7" xfId="0" applyNumberFormat="1" applyFont="1" applyBorder="1" applyAlignment="1">
      <alignment horizontal="center"/>
    </xf>
    <xf numFmtId="0" fontId="6" fillId="0" borderId="22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170" fontId="6" fillId="0" borderId="7" xfId="0" applyNumberFormat="1" applyFont="1" applyBorder="1" applyAlignment="1">
      <alignment horizontal="center" vertical="center"/>
    </xf>
    <xf numFmtId="170" fontId="6" fillId="0" borderId="7" xfId="0" applyNumberFormat="1" applyFont="1" applyFill="1" applyBorder="1" applyAlignment="1">
      <alignment horizontal="center" vertical="center" wrapText="1"/>
    </xf>
    <xf numFmtId="0" fontId="2" fillId="3" borderId="23" xfId="0" applyNumberFormat="1" applyFont="1" applyFill="1" applyBorder="1" applyAlignment="1" applyProtection="1">
      <alignment horizontal="right" vertical="top"/>
    </xf>
    <xf numFmtId="0" fontId="2" fillId="3" borderId="13" xfId="0" applyNumberFormat="1" applyFont="1" applyFill="1" applyBorder="1" applyAlignment="1" applyProtection="1">
      <alignment horizontal="right" vertical="top"/>
    </xf>
    <xf numFmtId="0" fontId="2" fillId="3" borderId="30" xfId="0" applyNumberFormat="1" applyFont="1" applyFill="1" applyBorder="1" applyAlignment="1" applyProtection="1">
      <alignment horizontal="right" vertical="top"/>
    </xf>
    <xf numFmtId="0" fontId="2" fillId="3" borderId="11" xfId="0" applyNumberFormat="1" applyFont="1" applyFill="1" applyBorder="1" applyAlignment="1" applyProtection="1">
      <alignment horizontal="right" vertical="top"/>
    </xf>
    <xf numFmtId="0" fontId="2" fillId="3" borderId="15" xfId="0" applyNumberFormat="1" applyFont="1" applyFill="1" applyBorder="1" applyAlignment="1" applyProtection="1">
      <alignment horizontal="right" vertical="top"/>
    </xf>
    <xf numFmtId="0" fontId="2" fillId="3" borderId="16" xfId="0" applyNumberFormat="1" applyFont="1" applyFill="1" applyBorder="1" applyAlignment="1" applyProtection="1">
      <alignment horizontal="right" vertical="top"/>
    </xf>
    <xf numFmtId="0" fontId="2" fillId="3" borderId="31" xfId="0" applyNumberFormat="1" applyFont="1" applyFill="1" applyBorder="1" applyAlignment="1" applyProtection="1">
      <alignment horizontal="right" vertical="top"/>
    </xf>
    <xf numFmtId="0" fontId="2" fillId="3" borderId="20" xfId="0" applyNumberFormat="1" applyFont="1" applyFill="1" applyBorder="1" applyAlignment="1" applyProtection="1">
      <alignment horizontal="right" vertical="top"/>
    </xf>
    <xf numFmtId="0" fontId="2" fillId="3" borderId="21" xfId="0" applyNumberFormat="1" applyFont="1" applyFill="1" applyBorder="1" applyAlignment="1" applyProtection="1">
      <alignment horizontal="right" vertical="top"/>
    </xf>
    <xf numFmtId="44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vertical="top"/>
    </xf>
    <xf numFmtId="44" fontId="2" fillId="0" borderId="18" xfId="0" applyNumberFormat="1" applyFont="1" applyFill="1" applyBorder="1" applyAlignment="1" applyProtection="1">
      <alignment horizontal="left" vertical="top" wrapText="1"/>
    </xf>
    <xf numFmtId="44" fontId="2" fillId="0" borderId="8" xfId="0" applyNumberFormat="1" applyFont="1" applyFill="1" applyBorder="1" applyAlignment="1" applyProtection="1">
      <alignment horizontal="left" vertical="top" wrapText="1"/>
    </xf>
    <xf numFmtId="44" fontId="2" fillId="0" borderId="19" xfId="0" applyNumberFormat="1" applyFont="1" applyFill="1" applyBorder="1" applyAlignment="1" applyProtection="1">
      <alignment horizontal="left" vertical="top" wrapText="1"/>
    </xf>
    <xf numFmtId="43" fontId="2" fillId="3" borderId="10" xfId="0" applyNumberFormat="1" applyFont="1" applyFill="1" applyBorder="1" applyAlignment="1" applyProtection="1">
      <alignment horizontal="right" vertical="top"/>
    </xf>
    <xf numFmtId="43" fontId="2" fillId="3" borderId="1" xfId="0" applyNumberFormat="1" applyFont="1" applyFill="1" applyBorder="1" applyAlignment="1" applyProtection="1">
      <alignment horizontal="right" vertical="top"/>
    </xf>
    <xf numFmtId="43" fontId="2" fillId="3" borderId="39" xfId="0" applyNumberFormat="1" applyFont="1" applyFill="1" applyBorder="1" applyAlignment="1" applyProtection="1">
      <alignment horizontal="right" vertical="top"/>
    </xf>
    <xf numFmtId="165" fontId="2" fillId="3" borderId="23" xfId="0" applyNumberFormat="1" applyFont="1" applyFill="1" applyBorder="1" applyAlignment="1" applyProtection="1">
      <alignment horizontal="left" vertical="top"/>
    </xf>
    <xf numFmtId="165" fontId="2" fillId="3" borderId="13" xfId="0" applyNumberFormat="1" applyFont="1" applyFill="1" applyBorder="1" applyAlignment="1" applyProtection="1">
      <alignment horizontal="left" vertical="top"/>
    </xf>
    <xf numFmtId="165" fontId="2" fillId="3" borderId="30" xfId="0" applyNumberFormat="1" applyFont="1" applyFill="1" applyBorder="1" applyAlignment="1" applyProtection="1">
      <alignment horizontal="left" vertical="top"/>
    </xf>
    <xf numFmtId="43" fontId="2" fillId="3" borderId="28" xfId="0" applyNumberFormat="1" applyFont="1" applyFill="1" applyBorder="1" applyAlignment="1" applyProtection="1">
      <alignment horizontal="right" vertical="top"/>
    </xf>
    <xf numFmtId="43" fontId="2" fillId="3" borderId="29" xfId="0" applyNumberFormat="1" applyFont="1" applyFill="1" applyBorder="1" applyAlignment="1" applyProtection="1">
      <alignment horizontal="right" vertical="top"/>
    </xf>
    <xf numFmtId="43" fontId="2" fillId="3" borderId="34" xfId="0" applyNumberFormat="1" applyFont="1" applyFill="1" applyBorder="1" applyAlignment="1" applyProtection="1">
      <alignment horizontal="right" vertical="top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horizontal="right"/>
    </xf>
    <xf numFmtId="0" fontId="2" fillId="3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distributed"/>
    </xf>
    <xf numFmtId="0" fontId="2" fillId="0" borderId="0" xfId="0" applyFont="1" applyFill="1" applyAlignment="1">
      <alignment vertical="distributed"/>
    </xf>
    <xf numFmtId="44" fontId="2" fillId="0" borderId="0" xfId="0" applyNumberFormat="1" applyFont="1" applyFill="1" applyBorder="1" applyAlignment="1" applyProtection="1">
      <alignment horizontal="center" vertical="center"/>
    </xf>
    <xf numFmtId="44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Font="1" applyFill="1" applyAlignment="1">
      <alignment horizontal="left" vertical="distributed"/>
    </xf>
    <xf numFmtId="0" fontId="2" fillId="0" borderId="0" xfId="0" applyNumberFormat="1" applyFont="1" applyFill="1" applyBorder="1" applyAlignment="1" applyProtection="1">
      <alignment horizontal="left" vertical="distributed"/>
    </xf>
    <xf numFmtId="0" fontId="2" fillId="0" borderId="0" xfId="0" applyFont="1" applyFill="1" applyAlignment="1">
      <alignment horizontal="center"/>
    </xf>
    <xf numFmtId="44" fontId="2" fillId="0" borderId="15" xfId="0" applyNumberFormat="1" applyFont="1" applyFill="1" applyBorder="1" applyAlignment="1">
      <alignment horizontal="left" vertical="distributed"/>
    </xf>
    <xf numFmtId="0" fontId="2" fillId="0" borderId="15" xfId="0" applyFont="1" applyFill="1" applyBorder="1" applyAlignment="1">
      <alignment horizontal="left" vertical="distributed"/>
    </xf>
    <xf numFmtId="0" fontId="2" fillId="0" borderId="42" xfId="0" applyFont="1" applyFill="1" applyBorder="1" applyAlignment="1">
      <alignment horizontal="left" vertical="distributed"/>
    </xf>
    <xf numFmtId="0" fontId="2" fillId="0" borderId="0" xfId="0" applyFont="1" applyFill="1" applyAlignment="1">
      <alignment horizontal="left"/>
    </xf>
    <xf numFmtId="44" fontId="2" fillId="0" borderId="15" xfId="0" applyNumberFormat="1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0" borderId="42" xfId="0" applyFont="1" applyFill="1" applyBorder="1" applyAlignment="1">
      <alignment horizontal="left"/>
    </xf>
    <xf numFmtId="0" fontId="2" fillId="0" borderId="22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1" fillId="0" borderId="45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top" wrapText="1"/>
    </xf>
    <xf numFmtId="14" fontId="2" fillId="0" borderId="23" xfId="0" applyNumberFormat="1" applyFont="1" applyFill="1" applyBorder="1" applyAlignment="1">
      <alignment horizontal="left" wrapText="1" shrinkToFit="1"/>
    </xf>
    <xf numFmtId="0" fontId="2" fillId="0" borderId="13" xfId="0" applyFont="1" applyFill="1" applyBorder="1" applyAlignment="1">
      <alignment horizontal="left" wrapText="1" shrinkToFit="1"/>
    </xf>
    <xf numFmtId="0" fontId="2" fillId="0" borderId="30" xfId="0" applyFont="1" applyFill="1" applyBorder="1" applyAlignment="1">
      <alignment horizontal="left" wrapText="1" shrinkToFit="1"/>
    </xf>
    <xf numFmtId="0" fontId="2" fillId="0" borderId="11" xfId="0" applyFont="1" applyFill="1" applyBorder="1" applyAlignment="1">
      <alignment horizontal="left" wrapText="1" shrinkToFit="1"/>
    </xf>
    <xf numFmtId="0" fontId="2" fillId="0" borderId="15" xfId="0" applyFont="1" applyFill="1" applyBorder="1" applyAlignment="1">
      <alignment horizontal="left" wrapText="1" shrinkToFit="1"/>
    </xf>
    <xf numFmtId="0" fontId="2" fillId="0" borderId="16" xfId="0" applyFont="1" applyFill="1" applyBorder="1" applyAlignment="1">
      <alignment horizontal="left" wrapText="1" shrinkToFit="1"/>
    </xf>
    <xf numFmtId="0" fontId="1" fillId="0" borderId="4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1" fillId="0" borderId="53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left" wrapText="1" shrinkToFit="1"/>
    </xf>
    <xf numFmtId="0" fontId="2" fillId="0" borderId="1" xfId="0" applyFont="1" applyFill="1" applyBorder="1" applyAlignment="1">
      <alignment horizontal="left" wrapText="1" shrinkToFit="1"/>
    </xf>
    <xf numFmtId="0" fontId="2" fillId="0" borderId="2" xfId="0" applyFont="1" applyFill="1" applyBorder="1" applyAlignment="1">
      <alignment horizontal="left" wrapText="1" shrinkToFit="1"/>
    </xf>
    <xf numFmtId="0" fontId="1" fillId="0" borderId="14" xfId="0" applyFont="1" applyFill="1" applyBorder="1" applyAlignment="1">
      <alignment horizontal="right" vertical="center" wrapText="1"/>
    </xf>
    <xf numFmtId="0" fontId="1" fillId="0" borderId="27" xfId="0" applyFont="1" applyFill="1" applyBorder="1" applyAlignment="1">
      <alignment horizontal="right" vertical="center" wrapText="1"/>
    </xf>
    <xf numFmtId="0" fontId="1" fillId="0" borderId="36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right"/>
    </xf>
    <xf numFmtId="0" fontId="1" fillId="0" borderId="27" xfId="0" applyFont="1" applyFill="1" applyBorder="1" applyAlignment="1">
      <alignment horizontal="right"/>
    </xf>
    <xf numFmtId="0" fontId="1" fillId="0" borderId="26" xfId="0" applyFont="1" applyFill="1" applyBorder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49" fontId="9" fillId="0" borderId="50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9" fillId="0" borderId="18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9" fillId="0" borderId="19" xfId="0" applyNumberFormat="1" applyFont="1" applyBorder="1" applyAlignment="1">
      <alignment horizontal="center"/>
    </xf>
    <xf numFmtId="0" fontId="9" fillId="0" borderId="8" xfId="0" applyFont="1" applyBorder="1" applyAlignment="1">
      <alignment wrapText="1"/>
    </xf>
    <xf numFmtId="0" fontId="9" fillId="0" borderId="35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9" fillId="0" borderId="58" xfId="0" applyFont="1" applyBorder="1" applyAlignment="1">
      <alignment horizontal="right"/>
    </xf>
    <xf numFmtId="49" fontId="9" fillId="0" borderId="23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"/>
    </xf>
    <xf numFmtId="49" fontId="9" fillId="0" borderId="30" xfId="0" applyNumberFormat="1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8" xfId="0" applyFont="1" applyBorder="1" applyAlignment="1">
      <alignment horizontal="center" vertical="distributed" wrapText="1"/>
    </xf>
    <xf numFmtId="0" fontId="9" fillId="0" borderId="0" xfId="0" applyFont="1" applyBorder="1" applyAlignment="1">
      <alignment horizontal="right"/>
    </xf>
    <xf numFmtId="0" fontId="9" fillId="0" borderId="5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22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9" fillId="0" borderId="16" xfId="0" applyFont="1" applyBorder="1" applyAlignment="1">
      <alignment horizontal="right"/>
    </xf>
    <xf numFmtId="49" fontId="2" fillId="3" borderId="11" xfId="0" applyNumberFormat="1" applyFont="1" applyFill="1" applyBorder="1" applyAlignment="1">
      <alignment horizontal="center"/>
    </xf>
    <xf numFmtId="49" fontId="2" fillId="3" borderId="15" xfId="0" applyNumberFormat="1" applyFont="1" applyFill="1" applyBorder="1" applyAlignment="1">
      <alignment horizontal="center"/>
    </xf>
    <xf numFmtId="49" fontId="2" fillId="3" borderId="42" xfId="0" applyNumberFormat="1" applyFont="1" applyFill="1" applyBorder="1" applyAlignment="1">
      <alignment horizontal="center"/>
    </xf>
    <xf numFmtId="14" fontId="2" fillId="3" borderId="11" xfId="0" applyNumberFormat="1" applyFont="1" applyFill="1" applyBorder="1" applyAlignment="1">
      <alignment horizontal="center"/>
    </xf>
    <xf numFmtId="14" fontId="2" fillId="3" borderId="15" xfId="0" applyNumberFormat="1" applyFont="1" applyFill="1" applyBorder="1" applyAlignment="1">
      <alignment horizontal="center"/>
    </xf>
    <xf numFmtId="14" fontId="2" fillId="3" borderId="42" xfId="0" applyNumberFormat="1" applyFont="1" applyFill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58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14" fontId="9" fillId="0" borderId="61" xfId="0" applyNumberFormat="1" applyFont="1" applyFill="1" applyBorder="1" applyAlignment="1">
      <alignment horizontal="center" vertical="center"/>
    </xf>
    <xf numFmtId="14" fontId="9" fillId="0" borderId="29" xfId="0" applyNumberFormat="1" applyFont="1" applyFill="1" applyBorder="1" applyAlignment="1">
      <alignment horizontal="center" vertical="center"/>
    </xf>
    <xf numFmtId="14" fontId="9" fillId="0" borderId="55" xfId="0" applyNumberFormat="1" applyFont="1" applyFill="1" applyBorder="1" applyAlignment="1">
      <alignment horizontal="center" vertical="center"/>
    </xf>
    <xf numFmtId="172" fontId="9" fillId="0" borderId="28" xfId="0" applyNumberFormat="1" applyFont="1" applyFill="1" applyBorder="1" applyAlignment="1">
      <alignment horizontal="center"/>
    </xf>
    <xf numFmtId="172" fontId="9" fillId="0" borderId="29" xfId="0" applyNumberFormat="1" applyFont="1" applyFill="1" applyBorder="1" applyAlignment="1">
      <alignment horizontal="center"/>
    </xf>
    <xf numFmtId="172" fontId="9" fillId="0" borderId="34" xfId="0" applyNumberFormat="1" applyFont="1" applyFill="1" applyBorder="1" applyAlignment="1">
      <alignment horizontal="center"/>
    </xf>
    <xf numFmtId="172" fontId="9" fillId="0" borderId="61" xfId="0" applyNumberFormat="1" applyFont="1" applyFill="1" applyBorder="1" applyAlignment="1">
      <alignment horizontal="center"/>
    </xf>
    <xf numFmtId="172" fontId="9" fillId="0" borderId="55" xfId="0" applyNumberFormat="1" applyFont="1" applyFill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9" fillId="0" borderId="59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2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51" xfId="0" applyFont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41" xfId="0" applyFont="1" applyBorder="1" applyAlignment="1">
      <alignment horizontal="center" vertical="top" wrapText="1"/>
    </xf>
    <xf numFmtId="0" fontId="9" fillId="0" borderId="5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42" xfId="0" applyFont="1" applyBorder="1" applyAlignment="1">
      <alignment horizontal="center" vertical="top" wrapText="1"/>
    </xf>
    <xf numFmtId="0" fontId="9" fillId="0" borderId="22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6" xfId="0" applyFont="1" applyBorder="1" applyAlignment="1">
      <alignment wrapText="1"/>
    </xf>
    <xf numFmtId="4" fontId="9" fillId="0" borderId="62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4" fontId="9" fillId="0" borderId="45" xfId="0" applyNumberFormat="1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4" fontId="9" fillId="0" borderId="37" xfId="0" applyNumberFormat="1" applyFont="1" applyBorder="1" applyAlignment="1">
      <alignment horizontal="center"/>
    </xf>
    <xf numFmtId="4" fontId="9" fillId="0" borderId="8" xfId="0" applyNumberFormat="1" applyFont="1" applyBorder="1" applyAlignment="1">
      <alignment horizontal="center"/>
    </xf>
    <xf numFmtId="4" fontId="9" fillId="0" borderId="41" xfId="0" applyNumberFormat="1" applyFont="1" applyBorder="1" applyAlignment="1">
      <alignment horizontal="center"/>
    </xf>
    <xf numFmtId="4" fontId="9" fillId="0" borderId="22" xfId="0" applyNumberFormat="1" applyFont="1" applyBorder="1" applyAlignment="1">
      <alignment horizontal="center"/>
    </xf>
    <xf numFmtId="4" fontId="9" fillId="0" borderId="15" xfId="0" applyNumberFormat="1" applyFont="1" applyBorder="1" applyAlignment="1">
      <alignment horizontal="center"/>
    </xf>
    <xf numFmtId="4" fontId="9" fillId="0" borderId="42" xfId="0" applyNumberFormat="1" applyFont="1" applyBorder="1" applyAlignment="1">
      <alignment horizontal="center"/>
    </xf>
    <xf numFmtId="0" fontId="9" fillId="3" borderId="8" xfId="0" applyFont="1" applyFill="1" applyBorder="1" applyAlignment="1">
      <alignment horizontal="center" wrapText="1"/>
    </xf>
    <xf numFmtId="0" fontId="9" fillId="3" borderId="8" xfId="0" applyFont="1" applyFill="1" applyBorder="1" applyAlignment="1">
      <alignment horizontal="center"/>
    </xf>
    <xf numFmtId="4" fontId="9" fillId="0" borderId="61" xfId="0" applyNumberFormat="1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4" fontId="9" fillId="0" borderId="54" xfId="0" applyNumberFormat="1" applyFont="1" applyBorder="1" applyAlignment="1">
      <alignment horizontal="center"/>
    </xf>
    <xf numFmtId="0" fontId="14" fillId="0" borderId="54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9" fillId="0" borderId="8" xfId="0" applyFont="1" applyBorder="1" applyAlignment="1">
      <alignment horizontal="center" wrapText="1"/>
    </xf>
  </cellXfs>
  <cellStyles count="2">
    <cellStyle name="Обычный" xfId="0" builtinId="0"/>
    <cellStyle name="Обычный_КС-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33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7"/>
  <sheetViews>
    <sheetView tabSelected="1" view="pageBreakPreview" topLeftCell="A52" zoomScaleNormal="100" zoomScaleSheetLayoutView="100" workbookViewId="0">
      <selection activeCell="B64" sqref="B64:G64"/>
    </sheetView>
  </sheetViews>
  <sheetFormatPr defaultRowHeight="12.75"/>
  <cols>
    <col min="1" max="1" width="5.85546875" customWidth="1"/>
    <col min="2" max="2" width="70" bestFit="1" customWidth="1"/>
    <col min="3" max="3" width="7.28515625" bestFit="1" customWidth="1"/>
    <col min="4" max="4" width="17.140625" customWidth="1"/>
    <col min="5" max="5" width="13.42578125" bestFit="1" customWidth="1"/>
    <col min="7" max="7" width="23.85546875" customWidth="1"/>
    <col min="8" max="8" width="15.5703125" hidden="1" customWidth="1"/>
    <col min="9" max="9" width="22.85546875" hidden="1" customWidth="1"/>
  </cols>
  <sheetData>
    <row r="1" spans="1:9" s="1" customFormat="1" ht="50.25" customHeight="1">
      <c r="A1" s="18"/>
      <c r="B1" s="18"/>
      <c r="C1" s="18"/>
      <c r="D1" s="207" t="s">
        <v>209</v>
      </c>
      <c r="E1" s="207"/>
      <c r="F1" s="207"/>
      <c r="G1" s="207"/>
      <c r="H1" s="2"/>
    </row>
    <row r="2" spans="1:9" s="6" customFormat="1" ht="15.75">
      <c r="A2" s="16" t="s">
        <v>10</v>
      </c>
      <c r="B2" s="16"/>
      <c r="C2" s="16"/>
      <c r="D2" s="16" t="s">
        <v>11</v>
      </c>
      <c r="E2" s="16"/>
      <c r="F2" s="16"/>
      <c r="G2" s="17"/>
    </row>
    <row r="3" spans="1:9" s="6" customFormat="1" ht="30" customHeight="1">
      <c r="A3" s="213" t="s">
        <v>202</v>
      </c>
      <c r="B3" s="213"/>
      <c r="C3" s="63"/>
      <c r="D3" s="212" t="s">
        <v>204</v>
      </c>
      <c r="E3" s="212"/>
      <c r="F3" s="212"/>
      <c r="G3" s="212"/>
    </row>
    <row r="4" spans="1:9" s="6" customFormat="1" ht="33.75" customHeight="1">
      <c r="A4" s="208" t="s">
        <v>203</v>
      </c>
      <c r="B4" s="208"/>
      <c r="C4" s="208"/>
      <c r="D4" s="209" t="s">
        <v>205</v>
      </c>
      <c r="E4" s="209"/>
      <c r="F4" s="209"/>
      <c r="G4" s="209"/>
    </row>
    <row r="5" spans="1:9" s="18" customFormat="1" ht="15.75">
      <c r="A5" s="4"/>
      <c r="B5" s="4"/>
      <c r="C5" s="3"/>
      <c r="D5" s="4"/>
      <c r="E5" s="4"/>
      <c r="F5" s="7"/>
      <c r="G5" s="8"/>
    </row>
    <row r="6" spans="1:9" s="18" customFormat="1" ht="15.75">
      <c r="A6" s="4" t="s">
        <v>4</v>
      </c>
      <c r="B6" s="4"/>
      <c r="C6" s="3"/>
      <c r="D6" s="4" t="s">
        <v>4</v>
      </c>
      <c r="E6" s="4"/>
      <c r="F6" s="7"/>
      <c r="G6" s="8"/>
    </row>
    <row r="7" spans="1:9" s="1" customFormat="1" ht="15.75">
      <c r="B7" s="27"/>
      <c r="C7" s="27"/>
      <c r="D7" s="28"/>
      <c r="E7" s="29"/>
      <c r="F7" s="30"/>
      <c r="G7" s="31"/>
      <c r="H7" s="15"/>
    </row>
    <row r="8" spans="1:9" s="1" customFormat="1" ht="15.75">
      <c r="B8" s="210" t="s">
        <v>12</v>
      </c>
      <c r="C8" s="210"/>
      <c r="D8" s="210"/>
      <c r="E8" s="210"/>
      <c r="F8" s="210"/>
      <c r="G8" s="210"/>
      <c r="H8" s="32"/>
    </row>
    <row r="9" spans="1:9" s="21" customFormat="1" ht="86.25" customHeight="1">
      <c r="B9" s="26" t="s">
        <v>146</v>
      </c>
      <c r="C9" s="211" t="s">
        <v>206</v>
      </c>
      <c r="D9" s="211"/>
      <c r="E9" s="211"/>
      <c r="F9" s="211"/>
      <c r="G9" s="211"/>
      <c r="H9" s="23"/>
    </row>
    <row r="10" spans="1:9" s="1" customFormat="1" ht="28.5" customHeight="1">
      <c r="B10" s="205" t="s">
        <v>9</v>
      </c>
      <c r="C10" s="205"/>
      <c r="D10" s="33">
        <f>G83</f>
        <v>765868</v>
      </c>
      <c r="E10" s="25" t="s">
        <v>8</v>
      </c>
      <c r="F10" s="11"/>
      <c r="G10" s="12"/>
      <c r="H10" s="13"/>
    </row>
    <row r="11" spans="1:9" s="1" customFormat="1" ht="28.5" customHeight="1">
      <c r="B11" s="22"/>
      <c r="C11" s="22"/>
      <c r="D11" s="9"/>
      <c r="E11" s="10"/>
      <c r="F11" s="11"/>
      <c r="G11" s="12"/>
      <c r="H11" s="13"/>
    </row>
    <row r="12" spans="1:9" s="1" customFormat="1" ht="16.5" thickBot="1">
      <c r="A12" s="206" t="s">
        <v>207</v>
      </c>
      <c r="B12" s="206"/>
      <c r="C12" s="206"/>
      <c r="D12" s="14" t="s">
        <v>208</v>
      </c>
      <c r="E12" s="14"/>
      <c r="F12" s="11"/>
      <c r="G12" s="15"/>
      <c r="H12" s="13"/>
    </row>
    <row r="13" spans="1:9" s="1" customFormat="1" ht="15" customHeight="1">
      <c r="A13" s="38">
        <v>1</v>
      </c>
      <c r="B13" s="24" t="s">
        <v>16</v>
      </c>
      <c r="C13" s="190" t="str">
        <f>C9</f>
        <v>Московскя обл., г.о. Щелково, СНТ "Слава"</v>
      </c>
      <c r="D13" s="191"/>
      <c r="E13" s="191"/>
      <c r="F13" s="191"/>
      <c r="G13" s="192"/>
      <c r="H13" s="19"/>
    </row>
    <row r="14" spans="1:9" s="1" customFormat="1" ht="15.75" customHeight="1">
      <c r="A14" s="39"/>
      <c r="B14" s="193"/>
      <c r="C14" s="194"/>
      <c r="D14" s="194"/>
      <c r="E14" s="194"/>
      <c r="F14" s="194"/>
      <c r="G14" s="195"/>
      <c r="H14" s="19"/>
    </row>
    <row r="15" spans="1:9" s="37" customFormat="1" ht="15.75" customHeight="1">
      <c r="A15" s="39"/>
      <c r="B15" s="5" t="s">
        <v>5</v>
      </c>
      <c r="C15" s="34"/>
      <c r="D15" s="34"/>
      <c r="E15" s="35"/>
      <c r="F15" s="35"/>
      <c r="G15" s="36"/>
      <c r="H15" s="20"/>
    </row>
    <row r="16" spans="1:9" s="43" customFormat="1" ht="15" customHeight="1">
      <c r="A16" s="44">
        <v>1</v>
      </c>
      <c r="B16" s="168" t="s">
        <v>147</v>
      </c>
      <c r="C16" s="171" t="s">
        <v>0</v>
      </c>
      <c r="D16" s="171">
        <v>11</v>
      </c>
      <c r="E16" s="172">
        <v>3000</v>
      </c>
      <c r="F16" s="41"/>
      <c r="G16" s="42">
        <f t="shared" ref="G16" si="0">D16*E16</f>
        <v>33000</v>
      </c>
      <c r="H16" s="67">
        <v>51</v>
      </c>
      <c r="I16" s="43">
        <f t="shared" ref="I16:I32" si="1">H16*D16</f>
        <v>561</v>
      </c>
    </row>
    <row r="17" spans="1:9" s="43" customFormat="1" ht="15.75" customHeight="1">
      <c r="A17" s="44">
        <v>2</v>
      </c>
      <c r="B17" s="168" t="s">
        <v>148</v>
      </c>
      <c r="C17" s="171" t="s">
        <v>0</v>
      </c>
      <c r="D17" s="171">
        <v>12</v>
      </c>
      <c r="E17" s="172">
        <v>750</v>
      </c>
      <c r="F17" s="41"/>
      <c r="G17" s="42">
        <f t="shared" ref="G17:G32" si="2">D17*E17</f>
        <v>9000</v>
      </c>
      <c r="H17" s="67">
        <v>34</v>
      </c>
      <c r="I17" s="43">
        <f t="shared" si="1"/>
        <v>408</v>
      </c>
    </row>
    <row r="18" spans="1:9" s="43" customFormat="1" ht="15.75">
      <c r="A18" s="44">
        <v>3</v>
      </c>
      <c r="B18" s="168" t="s">
        <v>149</v>
      </c>
      <c r="C18" s="171" t="s">
        <v>0</v>
      </c>
      <c r="D18" s="171">
        <v>19</v>
      </c>
      <c r="E18" s="172">
        <v>750</v>
      </c>
      <c r="F18" s="41"/>
      <c r="G18" s="42">
        <f t="shared" si="2"/>
        <v>14250</v>
      </c>
      <c r="H18" s="67">
        <v>110</v>
      </c>
      <c r="I18" s="43">
        <f t="shared" si="1"/>
        <v>2090</v>
      </c>
    </row>
    <row r="19" spans="1:9" s="43" customFormat="1" ht="15.75">
      <c r="A19" s="44">
        <v>4</v>
      </c>
      <c r="B19" s="168" t="s">
        <v>212</v>
      </c>
      <c r="C19" s="171" t="s">
        <v>0</v>
      </c>
      <c r="D19" s="171">
        <v>1</v>
      </c>
      <c r="E19" s="172">
        <v>2750</v>
      </c>
      <c r="F19" s="41"/>
      <c r="G19" s="42">
        <f t="shared" ref="G19" si="3">D19*E19</f>
        <v>2750</v>
      </c>
      <c r="H19" s="67">
        <v>300</v>
      </c>
      <c r="I19" s="43">
        <f t="shared" ref="I19" si="4">H19*D19</f>
        <v>300</v>
      </c>
    </row>
    <row r="20" spans="1:9" s="43" customFormat="1" ht="15.75">
      <c r="A20" s="44">
        <v>5</v>
      </c>
      <c r="B20" s="168" t="s">
        <v>200</v>
      </c>
      <c r="C20" s="171" t="s">
        <v>0</v>
      </c>
      <c r="D20" s="171">
        <v>5</v>
      </c>
      <c r="E20" s="172">
        <v>4750</v>
      </c>
      <c r="F20" s="41"/>
      <c r="G20" s="42">
        <f t="shared" si="2"/>
        <v>23750</v>
      </c>
      <c r="H20" s="67">
        <v>300</v>
      </c>
      <c r="I20" s="43">
        <f t="shared" si="1"/>
        <v>1500</v>
      </c>
    </row>
    <row r="21" spans="1:9" s="43" customFormat="1" ht="15.75">
      <c r="A21" s="44">
        <v>6</v>
      </c>
      <c r="B21" s="168" t="s">
        <v>150</v>
      </c>
      <c r="C21" s="171" t="s">
        <v>0</v>
      </c>
      <c r="D21" s="171">
        <v>5</v>
      </c>
      <c r="E21" s="172">
        <v>500</v>
      </c>
      <c r="F21" s="41"/>
      <c r="G21" s="42">
        <f t="shared" si="2"/>
        <v>2500</v>
      </c>
      <c r="H21" s="67">
        <v>300</v>
      </c>
      <c r="I21" s="43">
        <f t="shared" si="1"/>
        <v>1500</v>
      </c>
    </row>
    <row r="22" spans="1:9" s="43" customFormat="1" ht="15.75">
      <c r="A22" s="44">
        <v>7</v>
      </c>
      <c r="B22" s="168" t="s">
        <v>151</v>
      </c>
      <c r="C22" s="171" t="s">
        <v>0</v>
      </c>
      <c r="D22" s="171">
        <v>24</v>
      </c>
      <c r="E22" s="172">
        <v>650</v>
      </c>
      <c r="F22" s="41"/>
      <c r="G22" s="42">
        <f t="shared" si="2"/>
        <v>15600</v>
      </c>
      <c r="H22" s="67">
        <v>35</v>
      </c>
      <c r="I22" s="43">
        <f t="shared" si="1"/>
        <v>840</v>
      </c>
    </row>
    <row r="23" spans="1:9" s="43" customFormat="1" ht="15.75">
      <c r="A23" s="44">
        <v>8</v>
      </c>
      <c r="B23" s="168" t="s">
        <v>152</v>
      </c>
      <c r="C23" s="171" t="s">
        <v>0</v>
      </c>
      <c r="D23" s="171">
        <v>12</v>
      </c>
      <c r="E23" s="172">
        <v>1000</v>
      </c>
      <c r="F23" s="41"/>
      <c r="G23" s="42">
        <f t="shared" si="2"/>
        <v>12000</v>
      </c>
      <c r="H23" s="67">
        <v>25</v>
      </c>
      <c r="I23" s="43">
        <f t="shared" si="1"/>
        <v>300</v>
      </c>
    </row>
    <row r="24" spans="1:9" s="43" customFormat="1" ht="15" customHeight="1">
      <c r="A24" s="44">
        <v>9</v>
      </c>
      <c r="B24" s="169" t="s">
        <v>153</v>
      </c>
      <c r="C24" s="171" t="s">
        <v>14</v>
      </c>
      <c r="D24" s="171">
        <v>460</v>
      </c>
      <c r="E24" s="172">
        <v>75</v>
      </c>
      <c r="F24" s="41"/>
      <c r="G24" s="42">
        <f t="shared" si="2"/>
        <v>34500</v>
      </c>
      <c r="H24" s="67">
        <v>51</v>
      </c>
      <c r="I24" s="43">
        <f t="shared" ref="I24:I30" si="5">H24*D24</f>
        <v>23460</v>
      </c>
    </row>
    <row r="25" spans="1:9" s="43" customFormat="1" ht="15.75" customHeight="1">
      <c r="A25" s="44">
        <v>10</v>
      </c>
      <c r="B25" s="169" t="s">
        <v>154</v>
      </c>
      <c r="C25" s="171" t="s">
        <v>14</v>
      </c>
      <c r="D25" s="171">
        <v>300</v>
      </c>
      <c r="E25" s="172">
        <v>31</v>
      </c>
      <c r="F25" s="41"/>
      <c r="G25" s="42">
        <f t="shared" ref="G25:G30" si="6">D25*E25</f>
        <v>9300</v>
      </c>
      <c r="H25" s="67">
        <v>34</v>
      </c>
      <c r="I25" s="43">
        <f t="shared" si="5"/>
        <v>10200</v>
      </c>
    </row>
    <row r="26" spans="1:9" s="43" customFormat="1" ht="15.75">
      <c r="A26" s="44">
        <v>11</v>
      </c>
      <c r="B26" s="169" t="s">
        <v>155</v>
      </c>
      <c r="C26" s="171" t="s">
        <v>14</v>
      </c>
      <c r="D26" s="171">
        <v>240</v>
      </c>
      <c r="E26" s="172">
        <v>51</v>
      </c>
      <c r="F26" s="41"/>
      <c r="G26" s="42">
        <f t="shared" si="6"/>
        <v>12240</v>
      </c>
      <c r="H26" s="67">
        <v>110</v>
      </c>
      <c r="I26" s="43">
        <f t="shared" si="5"/>
        <v>26400</v>
      </c>
    </row>
    <row r="27" spans="1:9" s="43" customFormat="1" ht="15.75">
      <c r="A27" s="44">
        <v>12</v>
      </c>
      <c r="B27" s="169" t="s">
        <v>156</v>
      </c>
      <c r="C27" s="171" t="s">
        <v>14</v>
      </c>
      <c r="D27" s="171">
        <v>200</v>
      </c>
      <c r="E27" s="172">
        <v>31</v>
      </c>
      <c r="F27" s="41"/>
      <c r="G27" s="42">
        <f t="shared" si="6"/>
        <v>6200</v>
      </c>
      <c r="H27" s="67">
        <v>300</v>
      </c>
      <c r="I27" s="43">
        <f t="shared" si="5"/>
        <v>60000</v>
      </c>
    </row>
    <row r="28" spans="1:9" s="43" customFormat="1" ht="15.75">
      <c r="A28" s="44">
        <v>13</v>
      </c>
      <c r="B28" s="168" t="s">
        <v>157</v>
      </c>
      <c r="C28" s="171" t="s">
        <v>0</v>
      </c>
      <c r="D28" s="171">
        <v>90</v>
      </c>
      <c r="E28" s="172">
        <v>35</v>
      </c>
      <c r="F28" s="41"/>
      <c r="G28" s="42">
        <f t="shared" si="6"/>
        <v>3150</v>
      </c>
      <c r="H28" s="67">
        <v>300</v>
      </c>
      <c r="I28" s="43">
        <f t="shared" si="5"/>
        <v>27000</v>
      </c>
    </row>
    <row r="29" spans="1:9" s="43" customFormat="1" ht="15.75">
      <c r="A29" s="44">
        <v>14</v>
      </c>
      <c r="B29" s="168" t="s">
        <v>158</v>
      </c>
      <c r="C29" s="171" t="s">
        <v>0</v>
      </c>
      <c r="D29" s="171">
        <v>1</v>
      </c>
      <c r="E29" s="172">
        <v>600</v>
      </c>
      <c r="F29" s="41"/>
      <c r="G29" s="42">
        <f t="shared" si="6"/>
        <v>600</v>
      </c>
      <c r="H29" s="67">
        <v>35</v>
      </c>
      <c r="I29" s="43">
        <f t="shared" si="5"/>
        <v>35</v>
      </c>
    </row>
    <row r="30" spans="1:9" s="43" customFormat="1" ht="15.75">
      <c r="A30" s="44">
        <v>15</v>
      </c>
      <c r="B30" s="168" t="s">
        <v>159</v>
      </c>
      <c r="C30" s="171" t="s">
        <v>0</v>
      </c>
      <c r="D30" s="171">
        <v>47</v>
      </c>
      <c r="E30" s="172">
        <v>500</v>
      </c>
      <c r="F30" s="41"/>
      <c r="G30" s="42">
        <f t="shared" si="6"/>
        <v>23500</v>
      </c>
      <c r="H30" s="67">
        <v>25</v>
      </c>
      <c r="I30" s="43">
        <f t="shared" si="5"/>
        <v>1175</v>
      </c>
    </row>
    <row r="31" spans="1:9" s="43" customFormat="1" ht="15.75">
      <c r="A31" s="44">
        <v>16</v>
      </c>
      <c r="B31" s="168" t="s">
        <v>160</v>
      </c>
      <c r="C31" s="171" t="s">
        <v>0</v>
      </c>
      <c r="D31" s="171">
        <v>12</v>
      </c>
      <c r="E31" s="172">
        <v>1500</v>
      </c>
      <c r="F31" s="41"/>
      <c r="G31" s="42">
        <f t="shared" ref="G31" si="7">D31*E31</f>
        <v>18000</v>
      </c>
      <c r="H31" s="67">
        <v>150</v>
      </c>
      <c r="I31" s="43">
        <f t="shared" ref="I31" si="8">H31*D31</f>
        <v>1800</v>
      </c>
    </row>
    <row r="32" spans="1:9" s="43" customFormat="1" ht="16.5" thickBot="1">
      <c r="A32" s="44">
        <v>17</v>
      </c>
      <c r="B32" s="170" t="s">
        <v>161</v>
      </c>
      <c r="C32" s="173" t="s">
        <v>0</v>
      </c>
      <c r="D32" s="173">
        <v>1</v>
      </c>
      <c r="E32" s="174">
        <v>36329</v>
      </c>
      <c r="F32" s="41"/>
      <c r="G32" s="42">
        <f t="shared" si="2"/>
        <v>36329</v>
      </c>
      <c r="H32" s="67">
        <v>8000</v>
      </c>
      <c r="I32" s="43">
        <f t="shared" si="1"/>
        <v>8000</v>
      </c>
    </row>
    <row r="33" spans="1:9" s="43" customFormat="1" ht="16.5" thickBot="1">
      <c r="A33" s="44"/>
      <c r="B33" s="196" t="s">
        <v>2</v>
      </c>
      <c r="C33" s="197"/>
      <c r="D33" s="197"/>
      <c r="E33" s="197"/>
      <c r="F33" s="198"/>
      <c r="G33" s="73">
        <f>SUM(G16:G32)</f>
        <v>256669</v>
      </c>
      <c r="H33" s="74">
        <f>G33*1.2</f>
        <v>308002.8</v>
      </c>
    </row>
    <row r="34" spans="1:9" s="47" customFormat="1" ht="15.75">
      <c r="A34" s="44"/>
      <c r="B34" s="199" t="s">
        <v>6</v>
      </c>
      <c r="C34" s="200"/>
      <c r="D34" s="200"/>
      <c r="E34" s="200"/>
      <c r="F34" s="200"/>
      <c r="G34" s="201"/>
      <c r="H34" s="46"/>
    </row>
    <row r="35" spans="1:9" s="47" customFormat="1" ht="15.75">
      <c r="A35" s="44">
        <v>1</v>
      </c>
      <c r="B35" s="175" t="s">
        <v>210</v>
      </c>
      <c r="C35" s="171" t="s">
        <v>15</v>
      </c>
      <c r="D35" s="171">
        <v>1</v>
      </c>
      <c r="E35" s="50">
        <v>11860</v>
      </c>
      <c r="F35" s="51"/>
      <c r="G35" s="42">
        <f t="shared" ref="G35:G47" si="9">D35*E35</f>
        <v>11860</v>
      </c>
      <c r="H35" s="172">
        <v>11000</v>
      </c>
      <c r="I35" s="47">
        <f>G35*1.2</f>
        <v>14232</v>
      </c>
    </row>
    <row r="36" spans="1:9" s="43" customFormat="1" ht="15.75">
      <c r="A36" s="44">
        <v>2</v>
      </c>
      <c r="B36" s="175" t="s">
        <v>211</v>
      </c>
      <c r="C36" s="171" t="s">
        <v>14</v>
      </c>
      <c r="D36" s="171">
        <v>460</v>
      </c>
      <c r="E36" s="50">
        <v>25</v>
      </c>
      <c r="F36" s="41"/>
      <c r="G36" s="42">
        <f t="shared" si="9"/>
        <v>11500</v>
      </c>
      <c r="H36" s="172">
        <v>21</v>
      </c>
      <c r="I36" s="47">
        <f t="shared" ref="I36:I47" si="10">G36*1.2</f>
        <v>13800</v>
      </c>
    </row>
    <row r="37" spans="1:9" s="43" customFormat="1" ht="15.75">
      <c r="A37" s="44">
        <v>3</v>
      </c>
      <c r="B37" s="175" t="s">
        <v>162</v>
      </c>
      <c r="C37" s="171" t="s">
        <v>14</v>
      </c>
      <c r="D37" s="171">
        <v>500</v>
      </c>
      <c r="E37" s="50">
        <v>21</v>
      </c>
      <c r="F37" s="41"/>
      <c r="G37" s="42">
        <f t="shared" si="9"/>
        <v>10500</v>
      </c>
      <c r="H37" s="172">
        <v>21</v>
      </c>
      <c r="I37" s="47">
        <f t="shared" si="10"/>
        <v>12600</v>
      </c>
    </row>
    <row r="38" spans="1:9" s="47" customFormat="1" ht="15.75">
      <c r="A38" s="44">
        <v>4</v>
      </c>
      <c r="B38" s="175" t="s">
        <v>163</v>
      </c>
      <c r="C38" s="171" t="s">
        <v>14</v>
      </c>
      <c r="D38" s="171">
        <v>50</v>
      </c>
      <c r="E38" s="50">
        <v>110</v>
      </c>
      <c r="F38" s="51"/>
      <c r="G38" s="42">
        <f t="shared" ref="G38:G41" si="11">D38*E38</f>
        <v>5500</v>
      </c>
      <c r="H38" s="172">
        <v>110</v>
      </c>
      <c r="I38" s="47">
        <f>G38*1.2</f>
        <v>6600</v>
      </c>
    </row>
    <row r="39" spans="1:9" s="47" customFormat="1" ht="15.75">
      <c r="A39" s="44">
        <v>5</v>
      </c>
      <c r="B39" s="175" t="s">
        <v>163</v>
      </c>
      <c r="C39" s="171" t="s">
        <v>14</v>
      </c>
      <c r="D39" s="171">
        <v>50</v>
      </c>
      <c r="E39" s="50">
        <v>110</v>
      </c>
      <c r="F39" s="51"/>
      <c r="G39" s="42">
        <f t="shared" ref="G39" si="12">D39*E39</f>
        <v>5500</v>
      </c>
      <c r="H39" s="172">
        <v>110</v>
      </c>
      <c r="I39" s="47">
        <f>G39*1.2</f>
        <v>6600</v>
      </c>
    </row>
    <row r="40" spans="1:9" s="43" customFormat="1" ht="15.75">
      <c r="A40" s="44">
        <v>6</v>
      </c>
      <c r="B40" s="175" t="s">
        <v>164</v>
      </c>
      <c r="C40" s="171" t="s">
        <v>0</v>
      </c>
      <c r="D40" s="171">
        <v>30</v>
      </c>
      <c r="E40" s="50">
        <v>220</v>
      </c>
      <c r="F40" s="41"/>
      <c r="G40" s="42">
        <f t="shared" si="11"/>
        <v>6600</v>
      </c>
      <c r="H40" s="172">
        <v>200</v>
      </c>
      <c r="I40" s="47">
        <f t="shared" ref="I40:I41" si="13">G40*1.2</f>
        <v>7920</v>
      </c>
    </row>
    <row r="41" spans="1:9" s="43" customFormat="1" ht="15.75">
      <c r="A41" s="44">
        <v>7</v>
      </c>
      <c r="B41" s="175" t="s">
        <v>165</v>
      </c>
      <c r="C41" s="171" t="s">
        <v>15</v>
      </c>
      <c r="D41" s="171">
        <v>1</v>
      </c>
      <c r="E41" s="50">
        <v>600</v>
      </c>
      <c r="F41" s="41"/>
      <c r="G41" s="42">
        <f t="shared" si="11"/>
        <v>600</v>
      </c>
      <c r="H41" s="172">
        <v>400</v>
      </c>
      <c r="I41" s="47">
        <f t="shared" si="13"/>
        <v>720</v>
      </c>
    </row>
    <row r="42" spans="1:9" s="43" customFormat="1" ht="15.75">
      <c r="A42" s="44">
        <v>8</v>
      </c>
      <c r="B42" s="175" t="s">
        <v>166</v>
      </c>
      <c r="C42" s="171" t="s">
        <v>15</v>
      </c>
      <c r="D42" s="171">
        <v>1</v>
      </c>
      <c r="E42" s="50">
        <v>200</v>
      </c>
      <c r="F42" s="41"/>
      <c r="G42" s="42">
        <f t="shared" ref="G42:G45" si="14">D42*E42</f>
        <v>200</v>
      </c>
      <c r="H42" s="172">
        <v>200</v>
      </c>
      <c r="I42" s="47">
        <f t="shared" si="10"/>
        <v>240</v>
      </c>
    </row>
    <row r="43" spans="1:9" s="43" customFormat="1" ht="15.75">
      <c r="A43" s="44">
        <v>9</v>
      </c>
      <c r="B43" s="175" t="s">
        <v>167</v>
      </c>
      <c r="C43" s="171" t="s">
        <v>0</v>
      </c>
      <c r="D43" s="171">
        <v>10</v>
      </c>
      <c r="E43" s="50">
        <v>750</v>
      </c>
      <c r="F43" s="41"/>
      <c r="G43" s="42">
        <f t="shared" si="14"/>
        <v>7500</v>
      </c>
      <c r="H43" s="172">
        <v>750</v>
      </c>
      <c r="I43" s="47">
        <f t="shared" si="10"/>
        <v>9000</v>
      </c>
    </row>
    <row r="44" spans="1:9" s="43" customFormat="1" ht="15.75">
      <c r="A44" s="44">
        <v>10</v>
      </c>
      <c r="B44" s="175" t="s">
        <v>168</v>
      </c>
      <c r="C44" s="171" t="s">
        <v>0</v>
      </c>
      <c r="D44" s="171">
        <v>6</v>
      </c>
      <c r="E44" s="50">
        <v>280</v>
      </c>
      <c r="F44" s="41"/>
      <c r="G44" s="42">
        <f t="shared" ref="G44" si="15">D44*E44</f>
        <v>1680</v>
      </c>
      <c r="H44" s="172">
        <v>280</v>
      </c>
      <c r="I44" s="47">
        <f t="shared" ref="I44" si="16">G44*1.2</f>
        <v>2016</v>
      </c>
    </row>
    <row r="45" spans="1:9" s="43" customFormat="1" ht="15" customHeight="1">
      <c r="A45" s="44">
        <v>11</v>
      </c>
      <c r="B45" s="175" t="s">
        <v>169</v>
      </c>
      <c r="C45" s="171" t="s">
        <v>15</v>
      </c>
      <c r="D45" s="171">
        <v>4</v>
      </c>
      <c r="E45" s="50">
        <v>120</v>
      </c>
      <c r="F45" s="41"/>
      <c r="G45" s="42">
        <f t="shared" si="14"/>
        <v>480</v>
      </c>
      <c r="H45" s="172">
        <v>120</v>
      </c>
      <c r="I45" s="47">
        <f t="shared" si="10"/>
        <v>576</v>
      </c>
    </row>
    <row r="46" spans="1:9" s="43" customFormat="1" ht="15.75">
      <c r="A46" s="44">
        <v>12</v>
      </c>
      <c r="B46" s="175" t="s">
        <v>170</v>
      </c>
      <c r="C46" s="171" t="s">
        <v>178</v>
      </c>
      <c r="D46" s="171">
        <v>1</v>
      </c>
      <c r="E46" s="50">
        <v>85</v>
      </c>
      <c r="F46" s="41"/>
      <c r="G46" s="42">
        <f t="shared" si="9"/>
        <v>85</v>
      </c>
      <c r="H46" s="172">
        <v>85</v>
      </c>
      <c r="I46" s="47">
        <f t="shared" si="10"/>
        <v>102</v>
      </c>
    </row>
    <row r="47" spans="1:9" s="43" customFormat="1" ht="15.75">
      <c r="A47" s="44">
        <v>13</v>
      </c>
      <c r="B47" s="175" t="s">
        <v>171</v>
      </c>
      <c r="C47" s="171" t="s">
        <v>15</v>
      </c>
      <c r="D47" s="171">
        <v>1</v>
      </c>
      <c r="E47" s="50">
        <v>950</v>
      </c>
      <c r="F47" s="41"/>
      <c r="G47" s="42">
        <f t="shared" si="9"/>
        <v>950</v>
      </c>
      <c r="H47" s="172">
        <v>950</v>
      </c>
      <c r="I47" s="47">
        <f t="shared" si="10"/>
        <v>1140</v>
      </c>
    </row>
    <row r="48" spans="1:9" s="47" customFormat="1" ht="15.75">
      <c r="A48" s="44">
        <v>14</v>
      </c>
      <c r="B48" s="175" t="s">
        <v>192</v>
      </c>
      <c r="C48" s="171" t="s">
        <v>0</v>
      </c>
      <c r="D48" s="171">
        <v>30</v>
      </c>
      <c r="E48" s="50">
        <v>45</v>
      </c>
      <c r="F48" s="51"/>
      <c r="G48" s="42">
        <f t="shared" ref="G48:G62" si="17">D48*E48</f>
        <v>1350</v>
      </c>
      <c r="H48" s="172">
        <v>45</v>
      </c>
      <c r="I48" s="47">
        <f>G48*1.2</f>
        <v>1620</v>
      </c>
    </row>
    <row r="49" spans="1:9" s="43" customFormat="1" ht="15.75">
      <c r="A49" s="44">
        <v>15</v>
      </c>
      <c r="B49" s="175" t="s">
        <v>216</v>
      </c>
      <c r="C49" s="171" t="s">
        <v>0</v>
      </c>
      <c r="D49" s="171">
        <v>6</v>
      </c>
      <c r="E49" s="50">
        <v>110</v>
      </c>
      <c r="F49" s="41"/>
      <c r="G49" s="42">
        <f t="shared" ref="G49" si="18">D49*E49</f>
        <v>660</v>
      </c>
      <c r="H49" s="172">
        <v>210</v>
      </c>
      <c r="I49" s="47">
        <f t="shared" ref="I49" si="19">G49*1.2</f>
        <v>792</v>
      </c>
    </row>
    <row r="50" spans="1:9" s="43" customFormat="1" ht="15.75">
      <c r="A50" s="44">
        <v>16</v>
      </c>
      <c r="B50" s="175" t="s">
        <v>193</v>
      </c>
      <c r="C50" s="171" t="s">
        <v>0</v>
      </c>
      <c r="D50" s="171">
        <v>6</v>
      </c>
      <c r="E50" s="50">
        <v>210</v>
      </c>
      <c r="F50" s="41"/>
      <c r="G50" s="42">
        <f t="shared" si="17"/>
        <v>1260</v>
      </c>
      <c r="H50" s="172">
        <v>210</v>
      </c>
      <c r="I50" s="47">
        <f t="shared" ref="I50:I62" si="20">G50*1.2</f>
        <v>1512</v>
      </c>
    </row>
    <row r="51" spans="1:9" s="43" customFormat="1" ht="15.75">
      <c r="A51" s="44">
        <v>17</v>
      </c>
      <c r="B51" s="175" t="s">
        <v>194</v>
      </c>
      <c r="C51" s="171" t="s">
        <v>0</v>
      </c>
      <c r="D51" s="171">
        <v>1</v>
      </c>
      <c r="E51" s="50">
        <v>2100</v>
      </c>
      <c r="F51" s="41"/>
      <c r="G51" s="42">
        <f t="shared" si="17"/>
        <v>2100</v>
      </c>
      <c r="H51" s="172">
        <v>2100</v>
      </c>
      <c r="I51" s="47">
        <f t="shared" si="20"/>
        <v>2520</v>
      </c>
    </row>
    <row r="52" spans="1:9" s="43" customFormat="1" ht="15.75">
      <c r="A52" s="44">
        <v>18</v>
      </c>
      <c r="B52" s="175" t="s">
        <v>172</v>
      </c>
      <c r="C52" s="171" t="s">
        <v>0</v>
      </c>
      <c r="D52" s="171">
        <v>1</v>
      </c>
      <c r="E52" s="50">
        <v>6500</v>
      </c>
      <c r="F52" s="41"/>
      <c r="G52" s="42">
        <f t="shared" si="17"/>
        <v>6500</v>
      </c>
      <c r="H52" s="172">
        <v>6500</v>
      </c>
      <c r="I52" s="47">
        <f t="shared" si="20"/>
        <v>7800</v>
      </c>
    </row>
    <row r="53" spans="1:9" s="43" customFormat="1" ht="15.75">
      <c r="A53" s="44">
        <v>19</v>
      </c>
      <c r="B53" s="175" t="s">
        <v>173</v>
      </c>
      <c r="C53" s="171" t="s">
        <v>0</v>
      </c>
      <c r="D53" s="171">
        <v>5</v>
      </c>
      <c r="E53" s="50">
        <v>2890</v>
      </c>
      <c r="F53" s="41"/>
      <c r="G53" s="42">
        <f t="shared" si="17"/>
        <v>14450</v>
      </c>
      <c r="H53" s="172">
        <v>2890</v>
      </c>
      <c r="I53" s="47">
        <f t="shared" si="20"/>
        <v>17340</v>
      </c>
    </row>
    <row r="54" spans="1:9" s="43" customFormat="1" ht="15.75">
      <c r="A54" s="44">
        <v>20</v>
      </c>
      <c r="B54" s="175" t="s">
        <v>174</v>
      </c>
      <c r="C54" s="171" t="s">
        <v>0</v>
      </c>
      <c r="D54" s="171">
        <v>24</v>
      </c>
      <c r="E54" s="50">
        <v>300</v>
      </c>
      <c r="F54" s="41"/>
      <c r="G54" s="42">
        <f t="shared" ref="G54:G57" si="21">D54*E54</f>
        <v>7200</v>
      </c>
      <c r="H54" s="172">
        <v>260</v>
      </c>
      <c r="I54" s="47">
        <f t="shared" ref="I54:I57" si="22">G54*1.2</f>
        <v>8640</v>
      </c>
    </row>
    <row r="55" spans="1:9" s="43" customFormat="1" ht="15" customHeight="1">
      <c r="A55" s="44">
        <v>21</v>
      </c>
      <c r="B55" s="175" t="s">
        <v>175</v>
      </c>
      <c r="C55" s="171" t="s">
        <v>0</v>
      </c>
      <c r="D55" s="171">
        <v>5</v>
      </c>
      <c r="E55" s="50">
        <v>950</v>
      </c>
      <c r="F55" s="41"/>
      <c r="G55" s="42">
        <f t="shared" si="21"/>
        <v>4750</v>
      </c>
      <c r="H55" s="172">
        <v>650</v>
      </c>
      <c r="I55" s="47">
        <f t="shared" si="22"/>
        <v>5700</v>
      </c>
    </row>
    <row r="56" spans="1:9" s="43" customFormat="1" ht="15.75">
      <c r="A56" s="44">
        <v>22</v>
      </c>
      <c r="B56" s="175" t="s">
        <v>176</v>
      </c>
      <c r="C56" s="171" t="s">
        <v>0</v>
      </c>
      <c r="D56" s="171">
        <v>10</v>
      </c>
      <c r="E56" s="50">
        <v>230</v>
      </c>
      <c r="F56" s="41"/>
      <c r="G56" s="42">
        <f t="shared" si="21"/>
        <v>2300</v>
      </c>
      <c r="H56" s="172">
        <v>230</v>
      </c>
      <c r="I56" s="47">
        <f t="shared" si="22"/>
        <v>2760</v>
      </c>
    </row>
    <row r="57" spans="1:9" s="43" customFormat="1" ht="15.75">
      <c r="A57" s="44">
        <v>23</v>
      </c>
      <c r="B57" s="175" t="s">
        <v>177</v>
      </c>
      <c r="C57" s="171" t="s">
        <v>0</v>
      </c>
      <c r="D57" s="171">
        <v>11</v>
      </c>
      <c r="E57" s="50">
        <v>130</v>
      </c>
      <c r="F57" s="41"/>
      <c r="G57" s="42">
        <f t="shared" si="21"/>
        <v>1430</v>
      </c>
      <c r="H57" s="172">
        <v>130</v>
      </c>
      <c r="I57" s="47">
        <f t="shared" si="22"/>
        <v>1716</v>
      </c>
    </row>
    <row r="58" spans="1:9" s="43" customFormat="1" ht="15.75">
      <c r="A58" s="44">
        <v>24</v>
      </c>
      <c r="B58" s="175" t="s">
        <v>195</v>
      </c>
      <c r="C58" s="171" t="s">
        <v>0</v>
      </c>
      <c r="D58" s="171">
        <v>10</v>
      </c>
      <c r="E58" s="50">
        <v>650</v>
      </c>
      <c r="F58" s="41"/>
      <c r="G58" s="42">
        <f t="shared" si="17"/>
        <v>6500</v>
      </c>
      <c r="H58" s="172">
        <v>260</v>
      </c>
      <c r="I58" s="47">
        <f t="shared" si="20"/>
        <v>7800</v>
      </c>
    </row>
    <row r="59" spans="1:9" s="43" customFormat="1" ht="15" customHeight="1">
      <c r="A59" s="44">
        <v>25</v>
      </c>
      <c r="B59" s="175" t="s">
        <v>196</v>
      </c>
      <c r="C59" s="171" t="s">
        <v>0</v>
      </c>
      <c r="D59" s="171">
        <v>10</v>
      </c>
      <c r="E59" s="50">
        <v>85</v>
      </c>
      <c r="F59" s="41"/>
      <c r="G59" s="42">
        <f t="shared" si="17"/>
        <v>850</v>
      </c>
      <c r="H59" s="172">
        <v>650</v>
      </c>
      <c r="I59" s="47">
        <f t="shared" si="20"/>
        <v>1020</v>
      </c>
    </row>
    <row r="60" spans="1:9" s="43" customFormat="1" ht="15.75">
      <c r="A60" s="44">
        <v>26</v>
      </c>
      <c r="B60" s="175" t="s">
        <v>197</v>
      </c>
      <c r="C60" s="171" t="s">
        <v>0</v>
      </c>
      <c r="D60" s="171">
        <v>5</v>
      </c>
      <c r="E60" s="50">
        <v>5500</v>
      </c>
      <c r="F60" s="41"/>
      <c r="G60" s="42">
        <f t="shared" si="17"/>
        <v>27500</v>
      </c>
      <c r="H60" s="172">
        <v>230</v>
      </c>
      <c r="I60" s="47">
        <f t="shared" si="20"/>
        <v>33000</v>
      </c>
    </row>
    <row r="61" spans="1:9" s="43" customFormat="1" ht="15.75">
      <c r="A61" s="44">
        <v>27</v>
      </c>
      <c r="B61" s="175" t="s">
        <v>198</v>
      </c>
      <c r="C61" s="171" t="s">
        <v>0</v>
      </c>
      <c r="D61" s="171">
        <v>10</v>
      </c>
      <c r="E61" s="50">
        <v>140</v>
      </c>
      <c r="F61" s="41"/>
      <c r="G61" s="42">
        <f t="shared" ref="G61" si="23">D61*E61</f>
        <v>1400</v>
      </c>
      <c r="H61" s="172">
        <v>130</v>
      </c>
      <c r="I61" s="47">
        <f t="shared" ref="I61" si="24">G61*1.2</f>
        <v>1680</v>
      </c>
    </row>
    <row r="62" spans="1:9" s="43" customFormat="1" ht="16.5" thickBot="1">
      <c r="A62" s="44">
        <v>28</v>
      </c>
      <c r="B62" s="175" t="s">
        <v>213</v>
      </c>
      <c r="C62" s="171" t="s">
        <v>0</v>
      </c>
      <c r="D62" s="171">
        <v>10</v>
      </c>
      <c r="E62" s="50">
        <v>45</v>
      </c>
      <c r="F62" s="41"/>
      <c r="G62" s="42">
        <f t="shared" si="17"/>
        <v>450</v>
      </c>
      <c r="H62" s="172">
        <v>130</v>
      </c>
      <c r="I62" s="47">
        <f t="shared" si="20"/>
        <v>540</v>
      </c>
    </row>
    <row r="63" spans="1:9" s="47" customFormat="1" ht="16.5" thickBot="1">
      <c r="A63" s="44"/>
      <c r="B63" s="202" t="s">
        <v>1</v>
      </c>
      <c r="C63" s="203"/>
      <c r="D63" s="203"/>
      <c r="E63" s="203"/>
      <c r="F63" s="204"/>
      <c r="G63" s="53">
        <f>SUM(G35:G62)</f>
        <v>141655</v>
      </c>
      <c r="H63" s="46">
        <f>G63*1.2</f>
        <v>169986</v>
      </c>
      <c r="I63" s="47">
        <f>SUM(I35:I62)</f>
        <v>169986</v>
      </c>
    </row>
    <row r="64" spans="1:9" s="47" customFormat="1" ht="15.75">
      <c r="A64" s="44"/>
      <c r="B64" s="199" t="s">
        <v>179</v>
      </c>
      <c r="C64" s="200"/>
      <c r="D64" s="200"/>
      <c r="E64" s="200"/>
      <c r="F64" s="200"/>
      <c r="G64" s="201"/>
      <c r="H64" s="46"/>
    </row>
    <row r="65" spans="1:9" s="47" customFormat="1" ht="15.75">
      <c r="A65" s="44">
        <v>1</v>
      </c>
      <c r="B65" s="168" t="s">
        <v>182</v>
      </c>
      <c r="C65" s="171" t="s">
        <v>0</v>
      </c>
      <c r="D65" s="177">
        <v>6</v>
      </c>
      <c r="E65" s="50">
        <v>6990</v>
      </c>
      <c r="F65" s="51"/>
      <c r="G65" s="42">
        <f t="shared" ref="G65:G78" si="25">D65*E65</f>
        <v>41940</v>
      </c>
      <c r="H65" s="179">
        <v>6900</v>
      </c>
      <c r="I65" s="47">
        <f>G65*1.2</f>
        <v>50328</v>
      </c>
    </row>
    <row r="66" spans="1:9" s="47" customFormat="1" ht="15.75">
      <c r="A66" s="44">
        <v>2</v>
      </c>
      <c r="B66" s="168" t="s">
        <v>189</v>
      </c>
      <c r="C66" s="171" t="s">
        <v>0</v>
      </c>
      <c r="D66" s="177">
        <v>2</v>
      </c>
      <c r="E66" s="50">
        <v>29500</v>
      </c>
      <c r="F66" s="51"/>
      <c r="G66" s="42">
        <f t="shared" ref="G66:G67" si="26">D66*E66</f>
        <v>59000</v>
      </c>
      <c r="H66" s="179">
        <v>6900</v>
      </c>
      <c r="I66" s="47">
        <f>G66*1.2</f>
        <v>70800</v>
      </c>
    </row>
    <row r="67" spans="1:9" s="43" customFormat="1" ht="15.75">
      <c r="A67" s="44">
        <v>3</v>
      </c>
      <c r="B67" s="168" t="s">
        <v>190</v>
      </c>
      <c r="C67" s="171" t="s">
        <v>0</v>
      </c>
      <c r="D67" s="177">
        <v>2</v>
      </c>
      <c r="E67" s="50">
        <v>19487</v>
      </c>
      <c r="F67" s="41"/>
      <c r="G67" s="42">
        <f t="shared" si="26"/>
        <v>38974</v>
      </c>
      <c r="H67" s="179">
        <v>15090</v>
      </c>
      <c r="I67" s="47">
        <f t="shared" ref="I67" si="27">G67*1.2</f>
        <v>46768.799999999996</v>
      </c>
    </row>
    <row r="68" spans="1:9" s="43" customFormat="1" ht="15.75">
      <c r="A68" s="44">
        <v>4</v>
      </c>
      <c r="B68" s="168" t="s">
        <v>191</v>
      </c>
      <c r="C68" s="171" t="s">
        <v>0</v>
      </c>
      <c r="D68" s="177">
        <v>1</v>
      </c>
      <c r="E68" s="50">
        <v>6780</v>
      </c>
      <c r="F68" s="41"/>
      <c r="G68" s="42">
        <f t="shared" si="25"/>
        <v>6780</v>
      </c>
      <c r="H68" s="179">
        <v>15090</v>
      </c>
      <c r="I68" s="47">
        <f t="shared" ref="I68:I69" si="28">G68*1.2</f>
        <v>8136</v>
      </c>
    </row>
    <row r="69" spans="1:9" s="43" customFormat="1" ht="15.75">
      <c r="A69" s="44">
        <v>5</v>
      </c>
      <c r="B69" s="168" t="s">
        <v>180</v>
      </c>
      <c r="C69" s="171" t="s">
        <v>0</v>
      </c>
      <c r="D69" s="177">
        <v>5</v>
      </c>
      <c r="E69" s="50">
        <v>2500</v>
      </c>
      <c r="F69" s="41"/>
      <c r="G69" s="42">
        <f t="shared" si="25"/>
        <v>12500</v>
      </c>
      <c r="H69" s="179">
        <v>2500</v>
      </c>
      <c r="I69" s="47">
        <f t="shared" si="28"/>
        <v>15000</v>
      </c>
    </row>
    <row r="70" spans="1:9" s="47" customFormat="1" ht="15.75">
      <c r="A70" s="44">
        <v>6</v>
      </c>
      <c r="B70" s="168" t="s">
        <v>181</v>
      </c>
      <c r="C70" s="171" t="s">
        <v>0</v>
      </c>
      <c r="D70" s="177">
        <v>5</v>
      </c>
      <c r="E70" s="50">
        <v>1250</v>
      </c>
      <c r="F70" s="51"/>
      <c r="G70" s="42">
        <f t="shared" si="25"/>
        <v>6250</v>
      </c>
      <c r="H70" s="179">
        <v>1250</v>
      </c>
      <c r="I70" s="47">
        <f>G70*1.2</f>
        <v>7500</v>
      </c>
    </row>
    <row r="71" spans="1:9" s="43" customFormat="1" ht="16.5" customHeight="1">
      <c r="A71" s="44">
        <v>7</v>
      </c>
      <c r="B71" s="168" t="s">
        <v>214</v>
      </c>
      <c r="C71" s="171" t="s">
        <v>0</v>
      </c>
      <c r="D71" s="171">
        <v>5</v>
      </c>
      <c r="E71" s="50">
        <v>1200</v>
      </c>
      <c r="F71" s="41"/>
      <c r="G71" s="42">
        <f t="shared" si="25"/>
        <v>6000</v>
      </c>
      <c r="H71" s="172">
        <v>1200</v>
      </c>
      <c r="I71" s="47">
        <f t="shared" ref="I71:I78" si="29">G71*1.2</f>
        <v>7200</v>
      </c>
    </row>
    <row r="72" spans="1:9" s="43" customFormat="1" ht="16.5" customHeight="1">
      <c r="A72" s="44">
        <v>8</v>
      </c>
      <c r="B72" s="168" t="s">
        <v>215</v>
      </c>
      <c r="C72" s="171" t="s">
        <v>0</v>
      </c>
      <c r="D72" s="171">
        <v>5</v>
      </c>
      <c r="E72" s="50">
        <v>850</v>
      </c>
      <c r="F72" s="41"/>
      <c r="G72" s="42">
        <f t="shared" ref="G72" si="30">D72*E72</f>
        <v>4250</v>
      </c>
      <c r="H72" s="172">
        <v>1200</v>
      </c>
      <c r="I72" s="47">
        <f t="shared" ref="I72" si="31">G72*1.2</f>
        <v>5100</v>
      </c>
    </row>
    <row r="73" spans="1:9" s="43" customFormat="1" ht="15.75">
      <c r="A73" s="44">
        <v>9</v>
      </c>
      <c r="B73" s="176" t="s">
        <v>184</v>
      </c>
      <c r="C73" s="178" t="s">
        <v>0</v>
      </c>
      <c r="D73" s="178">
        <v>1</v>
      </c>
      <c r="E73" s="50">
        <v>13500</v>
      </c>
      <c r="F73" s="41"/>
      <c r="G73" s="42">
        <f t="shared" ref="G73" si="32">D73*E73</f>
        <v>13500</v>
      </c>
      <c r="H73" s="180">
        <v>11500</v>
      </c>
      <c r="I73" s="47">
        <f t="shared" ref="I73" si="33">G73*1.2</f>
        <v>16200</v>
      </c>
    </row>
    <row r="74" spans="1:9" s="43" customFormat="1" ht="15.75">
      <c r="A74" s="44">
        <v>10</v>
      </c>
      <c r="B74" s="168" t="s">
        <v>183</v>
      </c>
      <c r="C74" s="171" t="s">
        <v>0</v>
      </c>
      <c r="D74" s="171">
        <v>2</v>
      </c>
      <c r="E74" s="50">
        <v>15100</v>
      </c>
      <c r="F74" s="41"/>
      <c r="G74" s="42">
        <f t="shared" si="25"/>
        <v>30200</v>
      </c>
      <c r="H74" s="172">
        <v>15100</v>
      </c>
      <c r="I74" s="47">
        <f t="shared" si="29"/>
        <v>36240</v>
      </c>
    </row>
    <row r="75" spans="1:9" s="43" customFormat="1" ht="15.75">
      <c r="A75" s="44">
        <v>11</v>
      </c>
      <c r="B75" s="168" t="s">
        <v>185</v>
      </c>
      <c r="C75" s="171" t="s">
        <v>0</v>
      </c>
      <c r="D75" s="171">
        <v>5</v>
      </c>
      <c r="E75" s="50">
        <v>5500</v>
      </c>
      <c r="F75" s="41"/>
      <c r="G75" s="42">
        <f t="shared" si="25"/>
        <v>27500</v>
      </c>
      <c r="H75" s="172">
        <v>5100</v>
      </c>
      <c r="I75" s="47">
        <f t="shared" si="29"/>
        <v>33000</v>
      </c>
    </row>
    <row r="76" spans="1:9" s="43" customFormat="1" ht="15.75">
      <c r="A76" s="44">
        <v>12</v>
      </c>
      <c r="B76" s="168" t="s">
        <v>186</v>
      </c>
      <c r="C76" s="171" t="s">
        <v>0</v>
      </c>
      <c r="D76" s="171">
        <v>1</v>
      </c>
      <c r="E76" s="50">
        <v>56250</v>
      </c>
      <c r="F76" s="41"/>
      <c r="G76" s="42">
        <f t="shared" si="25"/>
        <v>56250</v>
      </c>
      <c r="H76" s="172">
        <v>52250</v>
      </c>
      <c r="I76" s="47">
        <f t="shared" si="29"/>
        <v>67500</v>
      </c>
    </row>
    <row r="77" spans="1:9" s="43" customFormat="1" ht="15" customHeight="1">
      <c r="A77" s="44">
        <v>13</v>
      </c>
      <c r="B77" s="168" t="s">
        <v>187</v>
      </c>
      <c r="C77" s="171" t="s">
        <v>0</v>
      </c>
      <c r="D77" s="171">
        <v>1</v>
      </c>
      <c r="E77" s="50">
        <v>26500</v>
      </c>
      <c r="F77" s="41"/>
      <c r="G77" s="42">
        <f t="shared" si="25"/>
        <v>26500</v>
      </c>
      <c r="H77" s="172">
        <v>21000</v>
      </c>
      <c r="I77" s="47">
        <f t="shared" si="29"/>
        <v>31800</v>
      </c>
    </row>
    <row r="78" spans="1:9" s="43" customFormat="1" ht="16.5" thickBot="1">
      <c r="A78" s="44">
        <v>14</v>
      </c>
      <c r="B78" s="168" t="s">
        <v>188</v>
      </c>
      <c r="C78" s="171" t="s">
        <v>0</v>
      </c>
      <c r="D78" s="171">
        <v>1</v>
      </c>
      <c r="E78" s="50">
        <v>37900</v>
      </c>
      <c r="F78" s="41"/>
      <c r="G78" s="42">
        <f t="shared" si="25"/>
        <v>37900</v>
      </c>
      <c r="H78" s="172">
        <v>37200</v>
      </c>
      <c r="I78" s="47">
        <f t="shared" si="29"/>
        <v>45480</v>
      </c>
    </row>
    <row r="79" spans="1:9" s="47" customFormat="1" ht="16.5" thickBot="1">
      <c r="A79" s="44"/>
      <c r="B79" s="202" t="s">
        <v>1</v>
      </c>
      <c r="C79" s="203"/>
      <c r="D79" s="203"/>
      <c r="E79" s="203"/>
      <c r="F79" s="204"/>
      <c r="G79" s="53">
        <f>SUM(G65:G78)</f>
        <v>367544</v>
      </c>
      <c r="H79" s="46">
        <f>G79*1.2</f>
        <v>441052.8</v>
      </c>
      <c r="I79" s="47">
        <f>SUM(I65:I78)</f>
        <v>441052.8</v>
      </c>
    </row>
    <row r="80" spans="1:9" s="57" customFormat="1" ht="16.5" thickBot="1">
      <c r="A80" s="54"/>
      <c r="B80" s="181" t="s">
        <v>134</v>
      </c>
      <c r="C80" s="182"/>
      <c r="D80" s="182"/>
      <c r="E80" s="182"/>
      <c r="F80" s="183"/>
      <c r="G80" s="55">
        <f>G79+G63+G33</f>
        <v>765868</v>
      </c>
      <c r="H80" s="56"/>
    </row>
    <row r="81" spans="1:9" s="57" customFormat="1" ht="15.75">
      <c r="A81" s="54"/>
      <c r="B81" s="181" t="s">
        <v>7</v>
      </c>
      <c r="C81" s="182"/>
      <c r="D81" s="182"/>
      <c r="E81" s="182"/>
      <c r="F81" s="183"/>
      <c r="G81" s="55">
        <f>SUM(G80)</f>
        <v>765868</v>
      </c>
      <c r="H81" s="56"/>
    </row>
    <row r="82" spans="1:9" s="57" customFormat="1" ht="15.75">
      <c r="A82" s="45"/>
      <c r="B82" s="184" t="s">
        <v>199</v>
      </c>
      <c r="C82" s="185"/>
      <c r="D82" s="185"/>
      <c r="E82" s="185"/>
      <c r="F82" s="186"/>
      <c r="G82" s="58">
        <v>0</v>
      </c>
      <c r="H82" s="59"/>
      <c r="I82" s="57" t="s">
        <v>13</v>
      </c>
    </row>
    <row r="83" spans="1:9" s="57" customFormat="1" ht="16.5" thickBot="1">
      <c r="A83" s="60"/>
      <c r="B83" s="187" t="s">
        <v>3</v>
      </c>
      <c r="C83" s="188"/>
      <c r="D83" s="188"/>
      <c r="E83" s="188"/>
      <c r="F83" s="189"/>
      <c r="G83" s="61">
        <f>G81+G82</f>
        <v>765868</v>
      </c>
      <c r="H83" s="62">
        <v>141240</v>
      </c>
      <c r="I83" s="47">
        <f>G83-299000</f>
        <v>466868</v>
      </c>
    </row>
    <row r="86" spans="1:9" s="1" customFormat="1" ht="30.75" customHeight="1">
      <c r="A86" s="6" t="s">
        <v>201</v>
      </c>
      <c r="B86" s="18"/>
      <c r="H86" s="76"/>
    </row>
    <row r="87" spans="1:9" s="1" customFormat="1" ht="41.25" customHeight="1">
      <c r="A87" s="77" t="s">
        <v>32</v>
      </c>
      <c r="B87" s="77"/>
      <c r="C87" s="77"/>
      <c r="H87" s="78"/>
    </row>
  </sheetData>
  <mergeCells count="20">
    <mergeCell ref="B10:C10"/>
    <mergeCell ref="A12:C12"/>
    <mergeCell ref="D1:G1"/>
    <mergeCell ref="A4:C4"/>
    <mergeCell ref="D4:G4"/>
    <mergeCell ref="B8:G8"/>
    <mergeCell ref="C9:G9"/>
    <mergeCell ref="D3:G3"/>
    <mergeCell ref="A3:B3"/>
    <mergeCell ref="B80:F80"/>
    <mergeCell ref="B81:F81"/>
    <mergeCell ref="B82:F82"/>
    <mergeCell ref="B83:F83"/>
    <mergeCell ref="C13:G13"/>
    <mergeCell ref="B14:G14"/>
    <mergeCell ref="B33:F33"/>
    <mergeCell ref="B34:G34"/>
    <mergeCell ref="B63:F63"/>
    <mergeCell ref="B64:G64"/>
    <mergeCell ref="B79:F79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1" manualBreakCount="1">
    <brk id="2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76"/>
  <sheetViews>
    <sheetView view="pageBreakPreview" topLeftCell="A19" zoomScale="60" zoomScaleNormal="100" workbookViewId="0">
      <selection activeCell="E42" sqref="E42"/>
    </sheetView>
  </sheetViews>
  <sheetFormatPr defaultRowHeight="15.75"/>
  <cols>
    <col min="1" max="1" width="5.140625" style="81" customWidth="1"/>
    <col min="2" max="2" width="9" style="81" customWidth="1"/>
    <col min="3" max="3" width="73.42578125" style="136" bestFit="1" customWidth="1"/>
    <col min="4" max="4" width="9.85546875" style="81" customWidth="1"/>
    <col min="5" max="5" width="14.28515625" style="81" customWidth="1"/>
    <col min="6" max="6" width="13.7109375" style="81" customWidth="1"/>
    <col min="7" max="7" width="12" style="81" customWidth="1"/>
    <col min="8" max="9" width="14.5703125" style="81" customWidth="1"/>
    <col min="10" max="10" width="16.85546875" style="81" bestFit="1" customWidth="1"/>
    <col min="11" max="11" width="15.28515625" style="81" customWidth="1"/>
    <col min="12" max="12" width="14.85546875" style="81" customWidth="1"/>
    <col min="13" max="13" width="9.5703125" style="81" bestFit="1" customWidth="1"/>
    <col min="14" max="14" width="44.140625" style="81" customWidth="1"/>
    <col min="15" max="256" width="9.140625" style="81"/>
    <col min="257" max="257" width="4.85546875" style="81" customWidth="1"/>
    <col min="258" max="258" width="9" style="81" customWidth="1"/>
    <col min="259" max="259" width="48.28515625" style="81" customWidth="1"/>
    <col min="260" max="260" width="9.85546875" style="81" customWidth="1"/>
    <col min="261" max="261" width="14.28515625" style="81" customWidth="1"/>
    <col min="262" max="262" width="11.42578125" style="81" bestFit="1" customWidth="1"/>
    <col min="263" max="263" width="12" style="81" customWidth="1"/>
    <col min="264" max="265" width="14.5703125" style="81" customWidth="1"/>
    <col min="266" max="266" width="17.7109375" style="81" customWidth="1"/>
    <col min="267" max="267" width="15.28515625" style="81" customWidth="1"/>
    <col min="268" max="268" width="14.85546875" style="81" customWidth="1"/>
    <col min="269" max="269" width="9.5703125" style="81" bestFit="1" customWidth="1"/>
    <col min="270" max="270" width="44.140625" style="81" customWidth="1"/>
    <col min="271" max="512" width="9.140625" style="81"/>
    <col min="513" max="513" width="4.85546875" style="81" customWidth="1"/>
    <col min="514" max="514" width="9" style="81" customWidth="1"/>
    <col min="515" max="515" width="48.28515625" style="81" customWidth="1"/>
    <col min="516" max="516" width="9.85546875" style="81" customWidth="1"/>
    <col min="517" max="517" width="14.28515625" style="81" customWidth="1"/>
    <col min="518" max="518" width="11.42578125" style="81" bestFit="1" customWidth="1"/>
    <col min="519" max="519" width="12" style="81" customWidth="1"/>
    <col min="520" max="521" width="14.5703125" style="81" customWidth="1"/>
    <col min="522" max="522" width="17.7109375" style="81" customWidth="1"/>
    <col min="523" max="523" width="15.28515625" style="81" customWidth="1"/>
    <col min="524" max="524" width="14.85546875" style="81" customWidth="1"/>
    <col min="525" max="525" width="9.5703125" style="81" bestFit="1" customWidth="1"/>
    <col min="526" max="526" width="44.140625" style="81" customWidth="1"/>
    <col min="527" max="768" width="9.140625" style="81"/>
    <col min="769" max="769" width="4.85546875" style="81" customWidth="1"/>
    <col min="770" max="770" width="9" style="81" customWidth="1"/>
    <col min="771" max="771" width="48.28515625" style="81" customWidth="1"/>
    <col min="772" max="772" width="9.85546875" style="81" customWidth="1"/>
    <col min="773" max="773" width="14.28515625" style="81" customWidth="1"/>
    <col min="774" max="774" width="11.42578125" style="81" bestFit="1" customWidth="1"/>
    <col min="775" max="775" width="12" style="81" customWidth="1"/>
    <col min="776" max="777" width="14.5703125" style="81" customWidth="1"/>
    <col min="778" max="778" width="17.7109375" style="81" customWidth="1"/>
    <col min="779" max="779" width="15.28515625" style="81" customWidth="1"/>
    <col min="780" max="780" width="14.85546875" style="81" customWidth="1"/>
    <col min="781" max="781" width="9.5703125" style="81" bestFit="1" customWidth="1"/>
    <col min="782" max="782" width="44.140625" style="81" customWidth="1"/>
    <col min="783" max="1024" width="9.140625" style="81"/>
    <col min="1025" max="1025" width="4.85546875" style="81" customWidth="1"/>
    <col min="1026" max="1026" width="9" style="81" customWidth="1"/>
    <col min="1027" max="1027" width="48.28515625" style="81" customWidth="1"/>
    <col min="1028" max="1028" width="9.85546875" style="81" customWidth="1"/>
    <col min="1029" max="1029" width="14.28515625" style="81" customWidth="1"/>
    <col min="1030" max="1030" width="11.42578125" style="81" bestFit="1" customWidth="1"/>
    <col min="1031" max="1031" width="12" style="81" customWidth="1"/>
    <col min="1032" max="1033" width="14.5703125" style="81" customWidth="1"/>
    <col min="1034" max="1034" width="17.7109375" style="81" customWidth="1"/>
    <col min="1035" max="1035" width="15.28515625" style="81" customWidth="1"/>
    <col min="1036" max="1036" width="14.85546875" style="81" customWidth="1"/>
    <col min="1037" max="1037" width="9.5703125" style="81" bestFit="1" customWidth="1"/>
    <col min="1038" max="1038" width="44.140625" style="81" customWidth="1"/>
    <col min="1039" max="1280" width="9.140625" style="81"/>
    <col min="1281" max="1281" width="4.85546875" style="81" customWidth="1"/>
    <col min="1282" max="1282" width="9" style="81" customWidth="1"/>
    <col min="1283" max="1283" width="48.28515625" style="81" customWidth="1"/>
    <col min="1284" max="1284" width="9.85546875" style="81" customWidth="1"/>
    <col min="1285" max="1285" width="14.28515625" style="81" customWidth="1"/>
    <col min="1286" max="1286" width="11.42578125" style="81" bestFit="1" customWidth="1"/>
    <col min="1287" max="1287" width="12" style="81" customWidth="1"/>
    <col min="1288" max="1289" width="14.5703125" style="81" customWidth="1"/>
    <col min="1290" max="1290" width="17.7109375" style="81" customWidth="1"/>
    <col min="1291" max="1291" width="15.28515625" style="81" customWidth="1"/>
    <col min="1292" max="1292" width="14.85546875" style="81" customWidth="1"/>
    <col min="1293" max="1293" width="9.5703125" style="81" bestFit="1" customWidth="1"/>
    <col min="1294" max="1294" width="44.140625" style="81" customWidth="1"/>
    <col min="1295" max="1536" width="9.140625" style="81"/>
    <col min="1537" max="1537" width="4.85546875" style="81" customWidth="1"/>
    <col min="1538" max="1538" width="9" style="81" customWidth="1"/>
    <col min="1539" max="1539" width="48.28515625" style="81" customWidth="1"/>
    <col min="1540" max="1540" width="9.85546875" style="81" customWidth="1"/>
    <col min="1541" max="1541" width="14.28515625" style="81" customWidth="1"/>
    <col min="1542" max="1542" width="11.42578125" style="81" bestFit="1" customWidth="1"/>
    <col min="1543" max="1543" width="12" style="81" customWidth="1"/>
    <col min="1544" max="1545" width="14.5703125" style="81" customWidth="1"/>
    <col min="1546" max="1546" width="17.7109375" style="81" customWidth="1"/>
    <col min="1547" max="1547" width="15.28515625" style="81" customWidth="1"/>
    <col min="1548" max="1548" width="14.85546875" style="81" customWidth="1"/>
    <col min="1549" max="1549" width="9.5703125" style="81" bestFit="1" customWidth="1"/>
    <col min="1550" max="1550" width="44.140625" style="81" customWidth="1"/>
    <col min="1551" max="1792" width="9.140625" style="81"/>
    <col min="1793" max="1793" width="4.85546875" style="81" customWidth="1"/>
    <col min="1794" max="1794" width="9" style="81" customWidth="1"/>
    <col min="1795" max="1795" width="48.28515625" style="81" customWidth="1"/>
    <col min="1796" max="1796" width="9.85546875" style="81" customWidth="1"/>
    <col min="1797" max="1797" width="14.28515625" style="81" customWidth="1"/>
    <col min="1798" max="1798" width="11.42578125" style="81" bestFit="1" customWidth="1"/>
    <col min="1799" max="1799" width="12" style="81" customWidth="1"/>
    <col min="1800" max="1801" width="14.5703125" style="81" customWidth="1"/>
    <col min="1802" max="1802" width="17.7109375" style="81" customWidth="1"/>
    <col min="1803" max="1803" width="15.28515625" style="81" customWidth="1"/>
    <col min="1804" max="1804" width="14.85546875" style="81" customWidth="1"/>
    <col min="1805" max="1805" width="9.5703125" style="81" bestFit="1" customWidth="1"/>
    <col min="1806" max="1806" width="44.140625" style="81" customWidth="1"/>
    <col min="1807" max="2048" width="9.140625" style="81"/>
    <col min="2049" max="2049" width="4.85546875" style="81" customWidth="1"/>
    <col min="2050" max="2050" width="9" style="81" customWidth="1"/>
    <col min="2051" max="2051" width="48.28515625" style="81" customWidth="1"/>
    <col min="2052" max="2052" width="9.85546875" style="81" customWidth="1"/>
    <col min="2053" max="2053" width="14.28515625" style="81" customWidth="1"/>
    <col min="2054" max="2054" width="11.42578125" style="81" bestFit="1" customWidth="1"/>
    <col min="2055" max="2055" width="12" style="81" customWidth="1"/>
    <col min="2056" max="2057" width="14.5703125" style="81" customWidth="1"/>
    <col min="2058" max="2058" width="17.7109375" style="81" customWidth="1"/>
    <col min="2059" max="2059" width="15.28515625" style="81" customWidth="1"/>
    <col min="2060" max="2060" width="14.85546875" style="81" customWidth="1"/>
    <col min="2061" max="2061" width="9.5703125" style="81" bestFit="1" customWidth="1"/>
    <col min="2062" max="2062" width="44.140625" style="81" customWidth="1"/>
    <col min="2063" max="2304" width="9.140625" style="81"/>
    <col min="2305" max="2305" width="4.85546875" style="81" customWidth="1"/>
    <col min="2306" max="2306" width="9" style="81" customWidth="1"/>
    <col min="2307" max="2307" width="48.28515625" style="81" customWidth="1"/>
    <col min="2308" max="2308" width="9.85546875" style="81" customWidth="1"/>
    <col min="2309" max="2309" width="14.28515625" style="81" customWidth="1"/>
    <col min="2310" max="2310" width="11.42578125" style="81" bestFit="1" customWidth="1"/>
    <col min="2311" max="2311" width="12" style="81" customWidth="1"/>
    <col min="2312" max="2313" width="14.5703125" style="81" customWidth="1"/>
    <col min="2314" max="2314" width="17.7109375" style="81" customWidth="1"/>
    <col min="2315" max="2315" width="15.28515625" style="81" customWidth="1"/>
    <col min="2316" max="2316" width="14.85546875" style="81" customWidth="1"/>
    <col min="2317" max="2317" width="9.5703125" style="81" bestFit="1" customWidth="1"/>
    <col min="2318" max="2318" width="44.140625" style="81" customWidth="1"/>
    <col min="2319" max="2560" width="9.140625" style="81"/>
    <col min="2561" max="2561" width="4.85546875" style="81" customWidth="1"/>
    <col min="2562" max="2562" width="9" style="81" customWidth="1"/>
    <col min="2563" max="2563" width="48.28515625" style="81" customWidth="1"/>
    <col min="2564" max="2564" width="9.85546875" style="81" customWidth="1"/>
    <col min="2565" max="2565" width="14.28515625" style="81" customWidth="1"/>
    <col min="2566" max="2566" width="11.42578125" style="81" bestFit="1" customWidth="1"/>
    <col min="2567" max="2567" width="12" style="81" customWidth="1"/>
    <col min="2568" max="2569" width="14.5703125" style="81" customWidth="1"/>
    <col min="2570" max="2570" width="17.7109375" style="81" customWidth="1"/>
    <col min="2571" max="2571" width="15.28515625" style="81" customWidth="1"/>
    <col min="2572" max="2572" width="14.85546875" style="81" customWidth="1"/>
    <col min="2573" max="2573" width="9.5703125" style="81" bestFit="1" customWidth="1"/>
    <col min="2574" max="2574" width="44.140625" style="81" customWidth="1"/>
    <col min="2575" max="2816" width="9.140625" style="81"/>
    <col min="2817" max="2817" width="4.85546875" style="81" customWidth="1"/>
    <col min="2818" max="2818" width="9" style="81" customWidth="1"/>
    <col min="2819" max="2819" width="48.28515625" style="81" customWidth="1"/>
    <col min="2820" max="2820" width="9.85546875" style="81" customWidth="1"/>
    <col min="2821" max="2821" width="14.28515625" style="81" customWidth="1"/>
    <col min="2822" max="2822" width="11.42578125" style="81" bestFit="1" customWidth="1"/>
    <col min="2823" max="2823" width="12" style="81" customWidth="1"/>
    <col min="2824" max="2825" width="14.5703125" style="81" customWidth="1"/>
    <col min="2826" max="2826" width="17.7109375" style="81" customWidth="1"/>
    <col min="2827" max="2827" width="15.28515625" style="81" customWidth="1"/>
    <col min="2828" max="2828" width="14.85546875" style="81" customWidth="1"/>
    <col min="2829" max="2829" width="9.5703125" style="81" bestFit="1" customWidth="1"/>
    <col min="2830" max="2830" width="44.140625" style="81" customWidth="1"/>
    <col min="2831" max="3072" width="9.140625" style="81"/>
    <col min="3073" max="3073" width="4.85546875" style="81" customWidth="1"/>
    <col min="3074" max="3074" width="9" style="81" customWidth="1"/>
    <col min="3075" max="3075" width="48.28515625" style="81" customWidth="1"/>
    <col min="3076" max="3076" width="9.85546875" style="81" customWidth="1"/>
    <col min="3077" max="3077" width="14.28515625" style="81" customWidth="1"/>
    <col min="3078" max="3078" width="11.42578125" style="81" bestFit="1" customWidth="1"/>
    <col min="3079" max="3079" width="12" style="81" customWidth="1"/>
    <col min="3080" max="3081" width="14.5703125" style="81" customWidth="1"/>
    <col min="3082" max="3082" width="17.7109375" style="81" customWidth="1"/>
    <col min="3083" max="3083" width="15.28515625" style="81" customWidth="1"/>
    <col min="3084" max="3084" width="14.85546875" style="81" customWidth="1"/>
    <col min="3085" max="3085" width="9.5703125" style="81" bestFit="1" customWidth="1"/>
    <col min="3086" max="3086" width="44.140625" style="81" customWidth="1"/>
    <col min="3087" max="3328" width="9.140625" style="81"/>
    <col min="3329" max="3329" width="4.85546875" style="81" customWidth="1"/>
    <col min="3330" max="3330" width="9" style="81" customWidth="1"/>
    <col min="3331" max="3331" width="48.28515625" style="81" customWidth="1"/>
    <col min="3332" max="3332" width="9.85546875" style="81" customWidth="1"/>
    <col min="3333" max="3333" width="14.28515625" style="81" customWidth="1"/>
    <col min="3334" max="3334" width="11.42578125" style="81" bestFit="1" customWidth="1"/>
    <col min="3335" max="3335" width="12" style="81" customWidth="1"/>
    <col min="3336" max="3337" width="14.5703125" style="81" customWidth="1"/>
    <col min="3338" max="3338" width="17.7109375" style="81" customWidth="1"/>
    <col min="3339" max="3339" width="15.28515625" style="81" customWidth="1"/>
    <col min="3340" max="3340" width="14.85546875" style="81" customWidth="1"/>
    <col min="3341" max="3341" width="9.5703125" style="81" bestFit="1" customWidth="1"/>
    <col min="3342" max="3342" width="44.140625" style="81" customWidth="1"/>
    <col min="3343" max="3584" width="9.140625" style="81"/>
    <col min="3585" max="3585" width="4.85546875" style="81" customWidth="1"/>
    <col min="3586" max="3586" width="9" style="81" customWidth="1"/>
    <col min="3587" max="3587" width="48.28515625" style="81" customWidth="1"/>
    <col min="3588" max="3588" width="9.85546875" style="81" customWidth="1"/>
    <col min="3589" max="3589" width="14.28515625" style="81" customWidth="1"/>
    <col min="3590" max="3590" width="11.42578125" style="81" bestFit="1" customWidth="1"/>
    <col min="3591" max="3591" width="12" style="81" customWidth="1"/>
    <col min="3592" max="3593" width="14.5703125" style="81" customWidth="1"/>
    <col min="3594" max="3594" width="17.7109375" style="81" customWidth="1"/>
    <col min="3595" max="3595" width="15.28515625" style="81" customWidth="1"/>
    <col min="3596" max="3596" width="14.85546875" style="81" customWidth="1"/>
    <col min="3597" max="3597" width="9.5703125" style="81" bestFit="1" customWidth="1"/>
    <col min="3598" max="3598" width="44.140625" style="81" customWidth="1"/>
    <col min="3599" max="3840" width="9.140625" style="81"/>
    <col min="3841" max="3841" width="4.85546875" style="81" customWidth="1"/>
    <col min="3842" max="3842" width="9" style="81" customWidth="1"/>
    <col min="3843" max="3843" width="48.28515625" style="81" customWidth="1"/>
    <col min="3844" max="3844" width="9.85546875" style="81" customWidth="1"/>
    <col min="3845" max="3845" width="14.28515625" style="81" customWidth="1"/>
    <col min="3846" max="3846" width="11.42578125" style="81" bestFit="1" customWidth="1"/>
    <col min="3847" max="3847" width="12" style="81" customWidth="1"/>
    <col min="3848" max="3849" width="14.5703125" style="81" customWidth="1"/>
    <col min="3850" max="3850" width="17.7109375" style="81" customWidth="1"/>
    <col min="3851" max="3851" width="15.28515625" style="81" customWidth="1"/>
    <col min="3852" max="3852" width="14.85546875" style="81" customWidth="1"/>
    <col min="3853" max="3853" width="9.5703125" style="81" bestFit="1" customWidth="1"/>
    <col min="3854" max="3854" width="44.140625" style="81" customWidth="1"/>
    <col min="3855" max="4096" width="9.140625" style="81"/>
    <col min="4097" max="4097" width="4.85546875" style="81" customWidth="1"/>
    <col min="4098" max="4098" width="9" style="81" customWidth="1"/>
    <col min="4099" max="4099" width="48.28515625" style="81" customWidth="1"/>
    <col min="4100" max="4100" width="9.85546875" style="81" customWidth="1"/>
    <col min="4101" max="4101" width="14.28515625" style="81" customWidth="1"/>
    <col min="4102" max="4102" width="11.42578125" style="81" bestFit="1" customWidth="1"/>
    <col min="4103" max="4103" width="12" style="81" customWidth="1"/>
    <col min="4104" max="4105" width="14.5703125" style="81" customWidth="1"/>
    <col min="4106" max="4106" width="17.7109375" style="81" customWidth="1"/>
    <col min="4107" max="4107" width="15.28515625" style="81" customWidth="1"/>
    <col min="4108" max="4108" width="14.85546875" style="81" customWidth="1"/>
    <col min="4109" max="4109" width="9.5703125" style="81" bestFit="1" customWidth="1"/>
    <col min="4110" max="4110" width="44.140625" style="81" customWidth="1"/>
    <col min="4111" max="4352" width="9.140625" style="81"/>
    <col min="4353" max="4353" width="4.85546875" style="81" customWidth="1"/>
    <col min="4354" max="4354" width="9" style="81" customWidth="1"/>
    <col min="4355" max="4355" width="48.28515625" style="81" customWidth="1"/>
    <col min="4356" max="4356" width="9.85546875" style="81" customWidth="1"/>
    <col min="4357" max="4357" width="14.28515625" style="81" customWidth="1"/>
    <col min="4358" max="4358" width="11.42578125" style="81" bestFit="1" customWidth="1"/>
    <col min="4359" max="4359" width="12" style="81" customWidth="1"/>
    <col min="4360" max="4361" width="14.5703125" style="81" customWidth="1"/>
    <col min="4362" max="4362" width="17.7109375" style="81" customWidth="1"/>
    <col min="4363" max="4363" width="15.28515625" style="81" customWidth="1"/>
    <col min="4364" max="4364" width="14.85546875" style="81" customWidth="1"/>
    <col min="4365" max="4365" width="9.5703125" style="81" bestFit="1" customWidth="1"/>
    <col min="4366" max="4366" width="44.140625" style="81" customWidth="1"/>
    <col min="4367" max="4608" width="9.140625" style="81"/>
    <col min="4609" max="4609" width="4.85546875" style="81" customWidth="1"/>
    <col min="4610" max="4610" width="9" style="81" customWidth="1"/>
    <col min="4611" max="4611" width="48.28515625" style="81" customWidth="1"/>
    <col min="4612" max="4612" width="9.85546875" style="81" customWidth="1"/>
    <col min="4613" max="4613" width="14.28515625" style="81" customWidth="1"/>
    <col min="4614" max="4614" width="11.42578125" style="81" bestFit="1" customWidth="1"/>
    <col min="4615" max="4615" width="12" style="81" customWidth="1"/>
    <col min="4616" max="4617" width="14.5703125" style="81" customWidth="1"/>
    <col min="4618" max="4618" width="17.7109375" style="81" customWidth="1"/>
    <col min="4619" max="4619" width="15.28515625" style="81" customWidth="1"/>
    <col min="4620" max="4620" width="14.85546875" style="81" customWidth="1"/>
    <col min="4621" max="4621" width="9.5703125" style="81" bestFit="1" customWidth="1"/>
    <col min="4622" max="4622" width="44.140625" style="81" customWidth="1"/>
    <col min="4623" max="4864" width="9.140625" style="81"/>
    <col min="4865" max="4865" width="4.85546875" style="81" customWidth="1"/>
    <col min="4866" max="4866" width="9" style="81" customWidth="1"/>
    <col min="4867" max="4867" width="48.28515625" style="81" customWidth="1"/>
    <col min="4868" max="4868" width="9.85546875" style="81" customWidth="1"/>
    <col min="4869" max="4869" width="14.28515625" style="81" customWidth="1"/>
    <col min="4870" max="4870" width="11.42578125" style="81" bestFit="1" customWidth="1"/>
    <col min="4871" max="4871" width="12" style="81" customWidth="1"/>
    <col min="4872" max="4873" width="14.5703125" style="81" customWidth="1"/>
    <col min="4874" max="4874" width="17.7109375" style="81" customWidth="1"/>
    <col min="4875" max="4875" width="15.28515625" style="81" customWidth="1"/>
    <col min="4876" max="4876" width="14.85546875" style="81" customWidth="1"/>
    <col min="4877" max="4877" width="9.5703125" style="81" bestFit="1" customWidth="1"/>
    <col min="4878" max="4878" width="44.140625" style="81" customWidth="1"/>
    <col min="4879" max="5120" width="9.140625" style="81"/>
    <col min="5121" max="5121" width="4.85546875" style="81" customWidth="1"/>
    <col min="5122" max="5122" width="9" style="81" customWidth="1"/>
    <col min="5123" max="5123" width="48.28515625" style="81" customWidth="1"/>
    <col min="5124" max="5124" width="9.85546875" style="81" customWidth="1"/>
    <col min="5125" max="5125" width="14.28515625" style="81" customWidth="1"/>
    <col min="5126" max="5126" width="11.42578125" style="81" bestFit="1" customWidth="1"/>
    <col min="5127" max="5127" width="12" style="81" customWidth="1"/>
    <col min="5128" max="5129" width="14.5703125" style="81" customWidth="1"/>
    <col min="5130" max="5130" width="17.7109375" style="81" customWidth="1"/>
    <col min="5131" max="5131" width="15.28515625" style="81" customWidth="1"/>
    <col min="5132" max="5132" width="14.85546875" style="81" customWidth="1"/>
    <col min="5133" max="5133" width="9.5703125" style="81" bestFit="1" customWidth="1"/>
    <col min="5134" max="5134" width="44.140625" style="81" customWidth="1"/>
    <col min="5135" max="5376" width="9.140625" style="81"/>
    <col min="5377" max="5377" width="4.85546875" style="81" customWidth="1"/>
    <col min="5378" max="5378" width="9" style="81" customWidth="1"/>
    <col min="5379" max="5379" width="48.28515625" style="81" customWidth="1"/>
    <col min="5380" max="5380" width="9.85546875" style="81" customWidth="1"/>
    <col min="5381" max="5381" width="14.28515625" style="81" customWidth="1"/>
    <col min="5382" max="5382" width="11.42578125" style="81" bestFit="1" customWidth="1"/>
    <col min="5383" max="5383" width="12" style="81" customWidth="1"/>
    <col min="5384" max="5385" width="14.5703125" style="81" customWidth="1"/>
    <col min="5386" max="5386" width="17.7109375" style="81" customWidth="1"/>
    <col min="5387" max="5387" width="15.28515625" style="81" customWidth="1"/>
    <col min="5388" max="5388" width="14.85546875" style="81" customWidth="1"/>
    <col min="5389" max="5389" width="9.5703125" style="81" bestFit="1" customWidth="1"/>
    <col min="5390" max="5390" width="44.140625" style="81" customWidth="1"/>
    <col min="5391" max="5632" width="9.140625" style="81"/>
    <col min="5633" max="5633" width="4.85546875" style="81" customWidth="1"/>
    <col min="5634" max="5634" width="9" style="81" customWidth="1"/>
    <col min="5635" max="5635" width="48.28515625" style="81" customWidth="1"/>
    <col min="5636" max="5636" width="9.85546875" style="81" customWidth="1"/>
    <col min="5637" max="5637" width="14.28515625" style="81" customWidth="1"/>
    <col min="5638" max="5638" width="11.42578125" style="81" bestFit="1" customWidth="1"/>
    <col min="5639" max="5639" width="12" style="81" customWidth="1"/>
    <col min="5640" max="5641" width="14.5703125" style="81" customWidth="1"/>
    <col min="5642" max="5642" width="17.7109375" style="81" customWidth="1"/>
    <col min="5643" max="5643" width="15.28515625" style="81" customWidth="1"/>
    <col min="5644" max="5644" width="14.85546875" style="81" customWidth="1"/>
    <col min="5645" max="5645" width="9.5703125" style="81" bestFit="1" customWidth="1"/>
    <col min="5646" max="5646" width="44.140625" style="81" customWidth="1"/>
    <col min="5647" max="5888" width="9.140625" style="81"/>
    <col min="5889" max="5889" width="4.85546875" style="81" customWidth="1"/>
    <col min="5890" max="5890" width="9" style="81" customWidth="1"/>
    <col min="5891" max="5891" width="48.28515625" style="81" customWidth="1"/>
    <col min="5892" max="5892" width="9.85546875" style="81" customWidth="1"/>
    <col min="5893" max="5893" width="14.28515625" style="81" customWidth="1"/>
    <col min="5894" max="5894" width="11.42578125" style="81" bestFit="1" customWidth="1"/>
    <col min="5895" max="5895" width="12" style="81" customWidth="1"/>
    <col min="5896" max="5897" width="14.5703125" style="81" customWidth="1"/>
    <col min="5898" max="5898" width="17.7109375" style="81" customWidth="1"/>
    <col min="5899" max="5899" width="15.28515625" style="81" customWidth="1"/>
    <col min="5900" max="5900" width="14.85546875" style="81" customWidth="1"/>
    <col min="5901" max="5901" width="9.5703125" style="81" bestFit="1" customWidth="1"/>
    <col min="5902" max="5902" width="44.140625" style="81" customWidth="1"/>
    <col min="5903" max="6144" width="9.140625" style="81"/>
    <col min="6145" max="6145" width="4.85546875" style="81" customWidth="1"/>
    <col min="6146" max="6146" width="9" style="81" customWidth="1"/>
    <col min="6147" max="6147" width="48.28515625" style="81" customWidth="1"/>
    <col min="6148" max="6148" width="9.85546875" style="81" customWidth="1"/>
    <col min="6149" max="6149" width="14.28515625" style="81" customWidth="1"/>
    <col min="6150" max="6150" width="11.42578125" style="81" bestFit="1" customWidth="1"/>
    <col min="6151" max="6151" width="12" style="81" customWidth="1"/>
    <col min="6152" max="6153" width="14.5703125" style="81" customWidth="1"/>
    <col min="6154" max="6154" width="17.7109375" style="81" customWidth="1"/>
    <col min="6155" max="6155" width="15.28515625" style="81" customWidth="1"/>
    <col min="6156" max="6156" width="14.85546875" style="81" customWidth="1"/>
    <col min="6157" max="6157" width="9.5703125" style="81" bestFit="1" customWidth="1"/>
    <col min="6158" max="6158" width="44.140625" style="81" customWidth="1"/>
    <col min="6159" max="6400" width="9.140625" style="81"/>
    <col min="6401" max="6401" width="4.85546875" style="81" customWidth="1"/>
    <col min="6402" max="6402" width="9" style="81" customWidth="1"/>
    <col min="6403" max="6403" width="48.28515625" style="81" customWidth="1"/>
    <col min="6404" max="6404" width="9.85546875" style="81" customWidth="1"/>
    <col min="6405" max="6405" width="14.28515625" style="81" customWidth="1"/>
    <col min="6406" max="6406" width="11.42578125" style="81" bestFit="1" customWidth="1"/>
    <col min="6407" max="6407" width="12" style="81" customWidth="1"/>
    <col min="6408" max="6409" width="14.5703125" style="81" customWidth="1"/>
    <col min="6410" max="6410" width="17.7109375" style="81" customWidth="1"/>
    <col min="6411" max="6411" width="15.28515625" style="81" customWidth="1"/>
    <col min="6412" max="6412" width="14.85546875" style="81" customWidth="1"/>
    <col min="6413" max="6413" width="9.5703125" style="81" bestFit="1" customWidth="1"/>
    <col min="6414" max="6414" width="44.140625" style="81" customWidth="1"/>
    <col min="6415" max="6656" width="9.140625" style="81"/>
    <col min="6657" max="6657" width="4.85546875" style="81" customWidth="1"/>
    <col min="6658" max="6658" width="9" style="81" customWidth="1"/>
    <col min="6659" max="6659" width="48.28515625" style="81" customWidth="1"/>
    <col min="6660" max="6660" width="9.85546875" style="81" customWidth="1"/>
    <col min="6661" max="6661" width="14.28515625" style="81" customWidth="1"/>
    <col min="6662" max="6662" width="11.42578125" style="81" bestFit="1" customWidth="1"/>
    <col min="6663" max="6663" width="12" style="81" customWidth="1"/>
    <col min="6664" max="6665" width="14.5703125" style="81" customWidth="1"/>
    <col min="6666" max="6666" width="17.7109375" style="81" customWidth="1"/>
    <col min="6667" max="6667" width="15.28515625" style="81" customWidth="1"/>
    <col min="6668" max="6668" width="14.85546875" style="81" customWidth="1"/>
    <col min="6669" max="6669" width="9.5703125" style="81" bestFit="1" customWidth="1"/>
    <col min="6670" max="6670" width="44.140625" style="81" customWidth="1"/>
    <col min="6671" max="6912" width="9.140625" style="81"/>
    <col min="6913" max="6913" width="4.85546875" style="81" customWidth="1"/>
    <col min="6914" max="6914" width="9" style="81" customWidth="1"/>
    <col min="6915" max="6915" width="48.28515625" style="81" customWidth="1"/>
    <col min="6916" max="6916" width="9.85546875" style="81" customWidth="1"/>
    <col min="6917" max="6917" width="14.28515625" style="81" customWidth="1"/>
    <col min="6918" max="6918" width="11.42578125" style="81" bestFit="1" customWidth="1"/>
    <col min="6919" max="6919" width="12" style="81" customWidth="1"/>
    <col min="6920" max="6921" width="14.5703125" style="81" customWidth="1"/>
    <col min="6922" max="6922" width="17.7109375" style="81" customWidth="1"/>
    <col min="6923" max="6923" width="15.28515625" style="81" customWidth="1"/>
    <col min="6924" max="6924" width="14.85546875" style="81" customWidth="1"/>
    <col min="6925" max="6925" width="9.5703125" style="81" bestFit="1" customWidth="1"/>
    <col min="6926" max="6926" width="44.140625" style="81" customWidth="1"/>
    <col min="6927" max="7168" width="9.140625" style="81"/>
    <col min="7169" max="7169" width="4.85546875" style="81" customWidth="1"/>
    <col min="7170" max="7170" width="9" style="81" customWidth="1"/>
    <col min="7171" max="7171" width="48.28515625" style="81" customWidth="1"/>
    <col min="7172" max="7172" width="9.85546875" style="81" customWidth="1"/>
    <col min="7173" max="7173" width="14.28515625" style="81" customWidth="1"/>
    <col min="7174" max="7174" width="11.42578125" style="81" bestFit="1" customWidth="1"/>
    <col min="7175" max="7175" width="12" style="81" customWidth="1"/>
    <col min="7176" max="7177" width="14.5703125" style="81" customWidth="1"/>
    <col min="7178" max="7178" width="17.7109375" style="81" customWidth="1"/>
    <col min="7179" max="7179" width="15.28515625" style="81" customWidth="1"/>
    <col min="7180" max="7180" width="14.85546875" style="81" customWidth="1"/>
    <col min="7181" max="7181" width="9.5703125" style="81" bestFit="1" customWidth="1"/>
    <col min="7182" max="7182" width="44.140625" style="81" customWidth="1"/>
    <col min="7183" max="7424" width="9.140625" style="81"/>
    <col min="7425" max="7425" width="4.85546875" style="81" customWidth="1"/>
    <col min="7426" max="7426" width="9" style="81" customWidth="1"/>
    <col min="7427" max="7427" width="48.28515625" style="81" customWidth="1"/>
    <col min="7428" max="7428" width="9.85546875" style="81" customWidth="1"/>
    <col min="7429" max="7429" width="14.28515625" style="81" customWidth="1"/>
    <col min="7430" max="7430" width="11.42578125" style="81" bestFit="1" customWidth="1"/>
    <col min="7431" max="7431" width="12" style="81" customWidth="1"/>
    <col min="7432" max="7433" width="14.5703125" style="81" customWidth="1"/>
    <col min="7434" max="7434" width="17.7109375" style="81" customWidth="1"/>
    <col min="7435" max="7435" width="15.28515625" style="81" customWidth="1"/>
    <col min="7436" max="7436" width="14.85546875" style="81" customWidth="1"/>
    <col min="7437" max="7437" width="9.5703125" style="81" bestFit="1" customWidth="1"/>
    <col min="7438" max="7438" width="44.140625" style="81" customWidth="1"/>
    <col min="7439" max="7680" width="9.140625" style="81"/>
    <col min="7681" max="7681" width="4.85546875" style="81" customWidth="1"/>
    <col min="7682" max="7682" width="9" style="81" customWidth="1"/>
    <col min="7683" max="7683" width="48.28515625" style="81" customWidth="1"/>
    <col min="7684" max="7684" width="9.85546875" style="81" customWidth="1"/>
    <col min="7685" max="7685" width="14.28515625" style="81" customWidth="1"/>
    <col min="7686" max="7686" width="11.42578125" style="81" bestFit="1" customWidth="1"/>
    <col min="7687" max="7687" width="12" style="81" customWidth="1"/>
    <col min="7688" max="7689" width="14.5703125" style="81" customWidth="1"/>
    <col min="7690" max="7690" width="17.7109375" style="81" customWidth="1"/>
    <col min="7691" max="7691" width="15.28515625" style="81" customWidth="1"/>
    <col min="7692" max="7692" width="14.85546875" style="81" customWidth="1"/>
    <col min="7693" max="7693" width="9.5703125" style="81" bestFit="1" customWidth="1"/>
    <col min="7694" max="7694" width="44.140625" style="81" customWidth="1"/>
    <col min="7695" max="7936" width="9.140625" style="81"/>
    <col min="7937" max="7937" width="4.85546875" style="81" customWidth="1"/>
    <col min="7938" max="7938" width="9" style="81" customWidth="1"/>
    <col min="7939" max="7939" width="48.28515625" style="81" customWidth="1"/>
    <col min="7940" max="7940" width="9.85546875" style="81" customWidth="1"/>
    <col min="7941" max="7941" width="14.28515625" style="81" customWidth="1"/>
    <col min="7942" max="7942" width="11.42578125" style="81" bestFit="1" customWidth="1"/>
    <col min="7943" max="7943" width="12" style="81" customWidth="1"/>
    <col min="7944" max="7945" width="14.5703125" style="81" customWidth="1"/>
    <col min="7946" max="7946" width="17.7109375" style="81" customWidth="1"/>
    <col min="7947" max="7947" width="15.28515625" style="81" customWidth="1"/>
    <col min="7948" max="7948" width="14.85546875" style="81" customWidth="1"/>
    <col min="7949" max="7949" width="9.5703125" style="81" bestFit="1" customWidth="1"/>
    <col min="7950" max="7950" width="44.140625" style="81" customWidth="1"/>
    <col min="7951" max="8192" width="9.140625" style="81"/>
    <col min="8193" max="8193" width="4.85546875" style="81" customWidth="1"/>
    <col min="8194" max="8194" width="9" style="81" customWidth="1"/>
    <col min="8195" max="8195" width="48.28515625" style="81" customWidth="1"/>
    <col min="8196" max="8196" width="9.85546875" style="81" customWidth="1"/>
    <col min="8197" max="8197" width="14.28515625" style="81" customWidth="1"/>
    <col min="8198" max="8198" width="11.42578125" style="81" bestFit="1" customWidth="1"/>
    <col min="8199" max="8199" width="12" style="81" customWidth="1"/>
    <col min="8200" max="8201" width="14.5703125" style="81" customWidth="1"/>
    <col min="8202" max="8202" width="17.7109375" style="81" customWidth="1"/>
    <col min="8203" max="8203" width="15.28515625" style="81" customWidth="1"/>
    <col min="8204" max="8204" width="14.85546875" style="81" customWidth="1"/>
    <col min="8205" max="8205" width="9.5703125" style="81" bestFit="1" customWidth="1"/>
    <col min="8206" max="8206" width="44.140625" style="81" customWidth="1"/>
    <col min="8207" max="8448" width="9.140625" style="81"/>
    <col min="8449" max="8449" width="4.85546875" style="81" customWidth="1"/>
    <col min="8450" max="8450" width="9" style="81" customWidth="1"/>
    <col min="8451" max="8451" width="48.28515625" style="81" customWidth="1"/>
    <col min="8452" max="8452" width="9.85546875" style="81" customWidth="1"/>
    <col min="8453" max="8453" width="14.28515625" style="81" customWidth="1"/>
    <col min="8454" max="8454" width="11.42578125" style="81" bestFit="1" customWidth="1"/>
    <col min="8455" max="8455" width="12" style="81" customWidth="1"/>
    <col min="8456" max="8457" width="14.5703125" style="81" customWidth="1"/>
    <col min="8458" max="8458" width="17.7109375" style="81" customWidth="1"/>
    <col min="8459" max="8459" width="15.28515625" style="81" customWidth="1"/>
    <col min="8460" max="8460" width="14.85546875" style="81" customWidth="1"/>
    <col min="8461" max="8461" width="9.5703125" style="81" bestFit="1" customWidth="1"/>
    <col min="8462" max="8462" width="44.140625" style="81" customWidth="1"/>
    <col min="8463" max="8704" width="9.140625" style="81"/>
    <col min="8705" max="8705" width="4.85546875" style="81" customWidth="1"/>
    <col min="8706" max="8706" width="9" style="81" customWidth="1"/>
    <col min="8707" max="8707" width="48.28515625" style="81" customWidth="1"/>
    <col min="8708" max="8708" width="9.85546875" style="81" customWidth="1"/>
    <col min="8709" max="8709" width="14.28515625" style="81" customWidth="1"/>
    <col min="8710" max="8710" width="11.42578125" style="81" bestFit="1" customWidth="1"/>
    <col min="8711" max="8711" width="12" style="81" customWidth="1"/>
    <col min="8712" max="8713" width="14.5703125" style="81" customWidth="1"/>
    <col min="8714" max="8714" width="17.7109375" style="81" customWidth="1"/>
    <col min="8715" max="8715" width="15.28515625" style="81" customWidth="1"/>
    <col min="8716" max="8716" width="14.85546875" style="81" customWidth="1"/>
    <col min="8717" max="8717" width="9.5703125" style="81" bestFit="1" customWidth="1"/>
    <col min="8718" max="8718" width="44.140625" style="81" customWidth="1"/>
    <col min="8719" max="8960" width="9.140625" style="81"/>
    <col min="8961" max="8961" width="4.85546875" style="81" customWidth="1"/>
    <col min="8962" max="8962" width="9" style="81" customWidth="1"/>
    <col min="8963" max="8963" width="48.28515625" style="81" customWidth="1"/>
    <col min="8964" max="8964" width="9.85546875" style="81" customWidth="1"/>
    <col min="8965" max="8965" width="14.28515625" style="81" customWidth="1"/>
    <col min="8966" max="8966" width="11.42578125" style="81" bestFit="1" customWidth="1"/>
    <col min="8967" max="8967" width="12" style="81" customWidth="1"/>
    <col min="8968" max="8969" width="14.5703125" style="81" customWidth="1"/>
    <col min="8970" max="8970" width="17.7109375" style="81" customWidth="1"/>
    <col min="8971" max="8971" width="15.28515625" style="81" customWidth="1"/>
    <col min="8972" max="8972" width="14.85546875" style="81" customWidth="1"/>
    <col min="8973" max="8973" width="9.5703125" style="81" bestFit="1" customWidth="1"/>
    <col min="8974" max="8974" width="44.140625" style="81" customWidth="1"/>
    <col min="8975" max="9216" width="9.140625" style="81"/>
    <col min="9217" max="9217" width="4.85546875" style="81" customWidth="1"/>
    <col min="9218" max="9218" width="9" style="81" customWidth="1"/>
    <col min="9219" max="9219" width="48.28515625" style="81" customWidth="1"/>
    <col min="9220" max="9220" width="9.85546875" style="81" customWidth="1"/>
    <col min="9221" max="9221" width="14.28515625" style="81" customWidth="1"/>
    <col min="9222" max="9222" width="11.42578125" style="81" bestFit="1" customWidth="1"/>
    <col min="9223" max="9223" width="12" style="81" customWidth="1"/>
    <col min="9224" max="9225" width="14.5703125" style="81" customWidth="1"/>
    <col min="9226" max="9226" width="17.7109375" style="81" customWidth="1"/>
    <col min="9227" max="9227" width="15.28515625" style="81" customWidth="1"/>
    <col min="9228" max="9228" width="14.85546875" style="81" customWidth="1"/>
    <col min="9229" max="9229" width="9.5703125" style="81" bestFit="1" customWidth="1"/>
    <col min="9230" max="9230" width="44.140625" style="81" customWidth="1"/>
    <col min="9231" max="9472" width="9.140625" style="81"/>
    <col min="9473" max="9473" width="4.85546875" style="81" customWidth="1"/>
    <col min="9474" max="9474" width="9" style="81" customWidth="1"/>
    <col min="9475" max="9475" width="48.28515625" style="81" customWidth="1"/>
    <col min="9476" max="9476" width="9.85546875" style="81" customWidth="1"/>
    <col min="9477" max="9477" width="14.28515625" style="81" customWidth="1"/>
    <col min="9478" max="9478" width="11.42578125" style="81" bestFit="1" customWidth="1"/>
    <col min="9479" max="9479" width="12" style="81" customWidth="1"/>
    <col min="9480" max="9481" width="14.5703125" style="81" customWidth="1"/>
    <col min="9482" max="9482" width="17.7109375" style="81" customWidth="1"/>
    <col min="9483" max="9483" width="15.28515625" style="81" customWidth="1"/>
    <col min="9484" max="9484" width="14.85546875" style="81" customWidth="1"/>
    <col min="9485" max="9485" width="9.5703125" style="81" bestFit="1" customWidth="1"/>
    <col min="9486" max="9486" width="44.140625" style="81" customWidth="1"/>
    <col min="9487" max="9728" width="9.140625" style="81"/>
    <col min="9729" max="9729" width="4.85546875" style="81" customWidth="1"/>
    <col min="9730" max="9730" width="9" style="81" customWidth="1"/>
    <col min="9731" max="9731" width="48.28515625" style="81" customWidth="1"/>
    <col min="9732" max="9732" width="9.85546875" style="81" customWidth="1"/>
    <col min="9733" max="9733" width="14.28515625" style="81" customWidth="1"/>
    <col min="9734" max="9734" width="11.42578125" style="81" bestFit="1" customWidth="1"/>
    <col min="9735" max="9735" width="12" style="81" customWidth="1"/>
    <col min="9736" max="9737" width="14.5703125" style="81" customWidth="1"/>
    <col min="9738" max="9738" width="17.7109375" style="81" customWidth="1"/>
    <col min="9739" max="9739" width="15.28515625" style="81" customWidth="1"/>
    <col min="9740" max="9740" width="14.85546875" style="81" customWidth="1"/>
    <col min="9741" max="9741" width="9.5703125" style="81" bestFit="1" customWidth="1"/>
    <col min="9742" max="9742" width="44.140625" style="81" customWidth="1"/>
    <col min="9743" max="9984" width="9.140625" style="81"/>
    <col min="9985" max="9985" width="4.85546875" style="81" customWidth="1"/>
    <col min="9986" max="9986" width="9" style="81" customWidth="1"/>
    <col min="9987" max="9987" width="48.28515625" style="81" customWidth="1"/>
    <col min="9988" max="9988" width="9.85546875" style="81" customWidth="1"/>
    <col min="9989" max="9989" width="14.28515625" style="81" customWidth="1"/>
    <col min="9990" max="9990" width="11.42578125" style="81" bestFit="1" customWidth="1"/>
    <col min="9991" max="9991" width="12" style="81" customWidth="1"/>
    <col min="9992" max="9993" width="14.5703125" style="81" customWidth="1"/>
    <col min="9994" max="9994" width="17.7109375" style="81" customWidth="1"/>
    <col min="9995" max="9995" width="15.28515625" style="81" customWidth="1"/>
    <col min="9996" max="9996" width="14.85546875" style="81" customWidth="1"/>
    <col min="9997" max="9997" width="9.5703125" style="81" bestFit="1" customWidth="1"/>
    <col min="9998" max="9998" width="44.140625" style="81" customWidth="1"/>
    <col min="9999" max="10240" width="9.140625" style="81"/>
    <col min="10241" max="10241" width="4.85546875" style="81" customWidth="1"/>
    <col min="10242" max="10242" width="9" style="81" customWidth="1"/>
    <col min="10243" max="10243" width="48.28515625" style="81" customWidth="1"/>
    <col min="10244" max="10244" width="9.85546875" style="81" customWidth="1"/>
    <col min="10245" max="10245" width="14.28515625" style="81" customWidth="1"/>
    <col min="10246" max="10246" width="11.42578125" style="81" bestFit="1" customWidth="1"/>
    <col min="10247" max="10247" width="12" style="81" customWidth="1"/>
    <col min="10248" max="10249" width="14.5703125" style="81" customWidth="1"/>
    <col min="10250" max="10250" width="17.7109375" style="81" customWidth="1"/>
    <col min="10251" max="10251" width="15.28515625" style="81" customWidth="1"/>
    <col min="10252" max="10252" width="14.85546875" style="81" customWidth="1"/>
    <col min="10253" max="10253" width="9.5703125" style="81" bestFit="1" customWidth="1"/>
    <col min="10254" max="10254" width="44.140625" style="81" customWidth="1"/>
    <col min="10255" max="10496" width="9.140625" style="81"/>
    <col min="10497" max="10497" width="4.85546875" style="81" customWidth="1"/>
    <col min="10498" max="10498" width="9" style="81" customWidth="1"/>
    <col min="10499" max="10499" width="48.28515625" style="81" customWidth="1"/>
    <col min="10500" max="10500" width="9.85546875" style="81" customWidth="1"/>
    <col min="10501" max="10501" width="14.28515625" style="81" customWidth="1"/>
    <col min="10502" max="10502" width="11.42578125" style="81" bestFit="1" customWidth="1"/>
    <col min="10503" max="10503" width="12" style="81" customWidth="1"/>
    <col min="10504" max="10505" width="14.5703125" style="81" customWidth="1"/>
    <col min="10506" max="10506" width="17.7109375" style="81" customWidth="1"/>
    <col min="10507" max="10507" width="15.28515625" style="81" customWidth="1"/>
    <col min="10508" max="10508" width="14.85546875" style="81" customWidth="1"/>
    <col min="10509" max="10509" width="9.5703125" style="81" bestFit="1" customWidth="1"/>
    <col min="10510" max="10510" width="44.140625" style="81" customWidth="1"/>
    <col min="10511" max="10752" width="9.140625" style="81"/>
    <col min="10753" max="10753" width="4.85546875" style="81" customWidth="1"/>
    <col min="10754" max="10754" width="9" style="81" customWidth="1"/>
    <col min="10755" max="10755" width="48.28515625" style="81" customWidth="1"/>
    <col min="10756" max="10756" width="9.85546875" style="81" customWidth="1"/>
    <col min="10757" max="10757" width="14.28515625" style="81" customWidth="1"/>
    <col min="10758" max="10758" width="11.42578125" style="81" bestFit="1" customWidth="1"/>
    <col min="10759" max="10759" width="12" style="81" customWidth="1"/>
    <col min="10760" max="10761" width="14.5703125" style="81" customWidth="1"/>
    <col min="10762" max="10762" width="17.7109375" style="81" customWidth="1"/>
    <col min="10763" max="10763" width="15.28515625" style="81" customWidth="1"/>
    <col min="10764" max="10764" width="14.85546875" style="81" customWidth="1"/>
    <col min="10765" max="10765" width="9.5703125" style="81" bestFit="1" customWidth="1"/>
    <col min="10766" max="10766" width="44.140625" style="81" customWidth="1"/>
    <col min="10767" max="11008" width="9.140625" style="81"/>
    <col min="11009" max="11009" width="4.85546875" style="81" customWidth="1"/>
    <col min="11010" max="11010" width="9" style="81" customWidth="1"/>
    <col min="11011" max="11011" width="48.28515625" style="81" customWidth="1"/>
    <col min="11012" max="11012" width="9.85546875" style="81" customWidth="1"/>
    <col min="11013" max="11013" width="14.28515625" style="81" customWidth="1"/>
    <col min="11014" max="11014" width="11.42578125" style="81" bestFit="1" customWidth="1"/>
    <col min="11015" max="11015" width="12" style="81" customWidth="1"/>
    <col min="11016" max="11017" width="14.5703125" style="81" customWidth="1"/>
    <col min="11018" max="11018" width="17.7109375" style="81" customWidth="1"/>
    <col min="11019" max="11019" width="15.28515625" style="81" customWidth="1"/>
    <col min="11020" max="11020" width="14.85546875" style="81" customWidth="1"/>
    <col min="11021" max="11021" width="9.5703125" style="81" bestFit="1" customWidth="1"/>
    <col min="11022" max="11022" width="44.140625" style="81" customWidth="1"/>
    <col min="11023" max="11264" width="9.140625" style="81"/>
    <col min="11265" max="11265" width="4.85546875" style="81" customWidth="1"/>
    <col min="11266" max="11266" width="9" style="81" customWidth="1"/>
    <col min="11267" max="11267" width="48.28515625" style="81" customWidth="1"/>
    <col min="11268" max="11268" width="9.85546875" style="81" customWidth="1"/>
    <col min="11269" max="11269" width="14.28515625" style="81" customWidth="1"/>
    <col min="11270" max="11270" width="11.42578125" style="81" bestFit="1" customWidth="1"/>
    <col min="11271" max="11271" width="12" style="81" customWidth="1"/>
    <col min="11272" max="11273" width="14.5703125" style="81" customWidth="1"/>
    <col min="11274" max="11274" width="17.7109375" style="81" customWidth="1"/>
    <col min="11275" max="11275" width="15.28515625" style="81" customWidth="1"/>
    <col min="11276" max="11276" width="14.85546875" style="81" customWidth="1"/>
    <col min="11277" max="11277" width="9.5703125" style="81" bestFit="1" customWidth="1"/>
    <col min="11278" max="11278" width="44.140625" style="81" customWidth="1"/>
    <col min="11279" max="11520" width="9.140625" style="81"/>
    <col min="11521" max="11521" width="4.85546875" style="81" customWidth="1"/>
    <col min="11522" max="11522" width="9" style="81" customWidth="1"/>
    <col min="11523" max="11523" width="48.28515625" style="81" customWidth="1"/>
    <col min="11524" max="11524" width="9.85546875" style="81" customWidth="1"/>
    <col min="11525" max="11525" width="14.28515625" style="81" customWidth="1"/>
    <col min="11526" max="11526" width="11.42578125" style="81" bestFit="1" customWidth="1"/>
    <col min="11527" max="11527" width="12" style="81" customWidth="1"/>
    <col min="11528" max="11529" width="14.5703125" style="81" customWidth="1"/>
    <col min="11530" max="11530" width="17.7109375" style="81" customWidth="1"/>
    <col min="11531" max="11531" width="15.28515625" style="81" customWidth="1"/>
    <col min="11532" max="11532" width="14.85546875" style="81" customWidth="1"/>
    <col min="11533" max="11533" width="9.5703125" style="81" bestFit="1" customWidth="1"/>
    <col min="11534" max="11534" width="44.140625" style="81" customWidth="1"/>
    <col min="11535" max="11776" width="9.140625" style="81"/>
    <col min="11777" max="11777" width="4.85546875" style="81" customWidth="1"/>
    <col min="11778" max="11778" width="9" style="81" customWidth="1"/>
    <col min="11779" max="11779" width="48.28515625" style="81" customWidth="1"/>
    <col min="11780" max="11780" width="9.85546875" style="81" customWidth="1"/>
    <col min="11781" max="11781" width="14.28515625" style="81" customWidth="1"/>
    <col min="11782" max="11782" width="11.42578125" style="81" bestFit="1" customWidth="1"/>
    <col min="11783" max="11783" width="12" style="81" customWidth="1"/>
    <col min="11784" max="11785" width="14.5703125" style="81" customWidth="1"/>
    <col min="11786" max="11786" width="17.7109375" style="81" customWidth="1"/>
    <col min="11787" max="11787" width="15.28515625" style="81" customWidth="1"/>
    <col min="11788" max="11788" width="14.85546875" style="81" customWidth="1"/>
    <col min="11789" max="11789" width="9.5703125" style="81" bestFit="1" customWidth="1"/>
    <col min="11790" max="11790" width="44.140625" style="81" customWidth="1"/>
    <col min="11791" max="12032" width="9.140625" style="81"/>
    <col min="12033" max="12033" width="4.85546875" style="81" customWidth="1"/>
    <col min="12034" max="12034" width="9" style="81" customWidth="1"/>
    <col min="12035" max="12035" width="48.28515625" style="81" customWidth="1"/>
    <col min="12036" max="12036" width="9.85546875" style="81" customWidth="1"/>
    <col min="12037" max="12037" width="14.28515625" style="81" customWidth="1"/>
    <col min="12038" max="12038" width="11.42578125" style="81" bestFit="1" customWidth="1"/>
    <col min="12039" max="12039" width="12" style="81" customWidth="1"/>
    <col min="12040" max="12041" width="14.5703125" style="81" customWidth="1"/>
    <col min="12042" max="12042" width="17.7109375" style="81" customWidth="1"/>
    <col min="12043" max="12043" width="15.28515625" style="81" customWidth="1"/>
    <col min="12044" max="12044" width="14.85546875" style="81" customWidth="1"/>
    <col min="12045" max="12045" width="9.5703125" style="81" bestFit="1" customWidth="1"/>
    <col min="12046" max="12046" width="44.140625" style="81" customWidth="1"/>
    <col min="12047" max="12288" width="9.140625" style="81"/>
    <col min="12289" max="12289" width="4.85546875" style="81" customWidth="1"/>
    <col min="12290" max="12290" width="9" style="81" customWidth="1"/>
    <col min="12291" max="12291" width="48.28515625" style="81" customWidth="1"/>
    <col min="12292" max="12292" width="9.85546875" style="81" customWidth="1"/>
    <col min="12293" max="12293" width="14.28515625" style="81" customWidth="1"/>
    <col min="12294" max="12294" width="11.42578125" style="81" bestFit="1" customWidth="1"/>
    <col min="12295" max="12295" width="12" style="81" customWidth="1"/>
    <col min="12296" max="12297" width="14.5703125" style="81" customWidth="1"/>
    <col min="12298" max="12298" width="17.7109375" style="81" customWidth="1"/>
    <col min="12299" max="12299" width="15.28515625" style="81" customWidth="1"/>
    <col min="12300" max="12300" width="14.85546875" style="81" customWidth="1"/>
    <col min="12301" max="12301" width="9.5703125" style="81" bestFit="1" customWidth="1"/>
    <col min="12302" max="12302" width="44.140625" style="81" customWidth="1"/>
    <col min="12303" max="12544" width="9.140625" style="81"/>
    <col min="12545" max="12545" width="4.85546875" style="81" customWidth="1"/>
    <col min="12546" max="12546" width="9" style="81" customWidth="1"/>
    <col min="12547" max="12547" width="48.28515625" style="81" customWidth="1"/>
    <col min="12548" max="12548" width="9.85546875" style="81" customWidth="1"/>
    <col min="12549" max="12549" width="14.28515625" style="81" customWidth="1"/>
    <col min="12550" max="12550" width="11.42578125" style="81" bestFit="1" customWidth="1"/>
    <col min="12551" max="12551" width="12" style="81" customWidth="1"/>
    <col min="12552" max="12553" width="14.5703125" style="81" customWidth="1"/>
    <col min="12554" max="12554" width="17.7109375" style="81" customWidth="1"/>
    <col min="12555" max="12555" width="15.28515625" style="81" customWidth="1"/>
    <col min="12556" max="12556" width="14.85546875" style="81" customWidth="1"/>
    <col min="12557" max="12557" width="9.5703125" style="81" bestFit="1" customWidth="1"/>
    <col min="12558" max="12558" width="44.140625" style="81" customWidth="1"/>
    <col min="12559" max="12800" width="9.140625" style="81"/>
    <col min="12801" max="12801" width="4.85546875" style="81" customWidth="1"/>
    <col min="12802" max="12802" width="9" style="81" customWidth="1"/>
    <col min="12803" max="12803" width="48.28515625" style="81" customWidth="1"/>
    <col min="12804" max="12804" width="9.85546875" style="81" customWidth="1"/>
    <col min="12805" max="12805" width="14.28515625" style="81" customWidth="1"/>
    <col min="12806" max="12806" width="11.42578125" style="81" bestFit="1" customWidth="1"/>
    <col min="12807" max="12807" width="12" style="81" customWidth="1"/>
    <col min="12808" max="12809" width="14.5703125" style="81" customWidth="1"/>
    <col min="12810" max="12810" width="17.7109375" style="81" customWidth="1"/>
    <col min="12811" max="12811" width="15.28515625" style="81" customWidth="1"/>
    <col min="12812" max="12812" width="14.85546875" style="81" customWidth="1"/>
    <col min="12813" max="12813" width="9.5703125" style="81" bestFit="1" customWidth="1"/>
    <col min="12814" max="12814" width="44.140625" style="81" customWidth="1"/>
    <col min="12815" max="13056" width="9.140625" style="81"/>
    <col min="13057" max="13057" width="4.85546875" style="81" customWidth="1"/>
    <col min="13058" max="13058" width="9" style="81" customWidth="1"/>
    <col min="13059" max="13059" width="48.28515625" style="81" customWidth="1"/>
    <col min="13060" max="13060" width="9.85546875" style="81" customWidth="1"/>
    <col min="13061" max="13061" width="14.28515625" style="81" customWidth="1"/>
    <col min="13062" max="13062" width="11.42578125" style="81" bestFit="1" customWidth="1"/>
    <col min="13063" max="13063" width="12" style="81" customWidth="1"/>
    <col min="13064" max="13065" width="14.5703125" style="81" customWidth="1"/>
    <col min="13066" max="13066" width="17.7109375" style="81" customWidth="1"/>
    <col min="13067" max="13067" width="15.28515625" style="81" customWidth="1"/>
    <col min="13068" max="13068" width="14.85546875" style="81" customWidth="1"/>
    <col min="13069" max="13069" width="9.5703125" style="81" bestFit="1" customWidth="1"/>
    <col min="13070" max="13070" width="44.140625" style="81" customWidth="1"/>
    <col min="13071" max="13312" width="9.140625" style="81"/>
    <col min="13313" max="13313" width="4.85546875" style="81" customWidth="1"/>
    <col min="13314" max="13314" width="9" style="81" customWidth="1"/>
    <col min="13315" max="13315" width="48.28515625" style="81" customWidth="1"/>
    <col min="13316" max="13316" width="9.85546875" style="81" customWidth="1"/>
    <col min="13317" max="13317" width="14.28515625" style="81" customWidth="1"/>
    <col min="13318" max="13318" width="11.42578125" style="81" bestFit="1" customWidth="1"/>
    <col min="13319" max="13319" width="12" style="81" customWidth="1"/>
    <col min="13320" max="13321" width="14.5703125" style="81" customWidth="1"/>
    <col min="13322" max="13322" width="17.7109375" style="81" customWidth="1"/>
    <col min="13323" max="13323" width="15.28515625" style="81" customWidth="1"/>
    <col min="13324" max="13324" width="14.85546875" style="81" customWidth="1"/>
    <col min="13325" max="13325" width="9.5703125" style="81" bestFit="1" customWidth="1"/>
    <col min="13326" max="13326" width="44.140625" style="81" customWidth="1"/>
    <col min="13327" max="13568" width="9.140625" style="81"/>
    <col min="13569" max="13569" width="4.85546875" style="81" customWidth="1"/>
    <col min="13570" max="13570" width="9" style="81" customWidth="1"/>
    <col min="13571" max="13571" width="48.28515625" style="81" customWidth="1"/>
    <col min="13572" max="13572" width="9.85546875" style="81" customWidth="1"/>
    <col min="13573" max="13573" width="14.28515625" style="81" customWidth="1"/>
    <col min="13574" max="13574" width="11.42578125" style="81" bestFit="1" customWidth="1"/>
    <col min="13575" max="13575" width="12" style="81" customWidth="1"/>
    <col min="13576" max="13577" width="14.5703125" style="81" customWidth="1"/>
    <col min="13578" max="13578" width="17.7109375" style="81" customWidth="1"/>
    <col min="13579" max="13579" width="15.28515625" style="81" customWidth="1"/>
    <col min="13580" max="13580" width="14.85546875" style="81" customWidth="1"/>
    <col min="13581" max="13581" width="9.5703125" style="81" bestFit="1" customWidth="1"/>
    <col min="13582" max="13582" width="44.140625" style="81" customWidth="1"/>
    <col min="13583" max="13824" width="9.140625" style="81"/>
    <col min="13825" max="13825" width="4.85546875" style="81" customWidth="1"/>
    <col min="13826" max="13826" width="9" style="81" customWidth="1"/>
    <col min="13827" max="13827" width="48.28515625" style="81" customWidth="1"/>
    <col min="13828" max="13828" width="9.85546875" style="81" customWidth="1"/>
    <col min="13829" max="13829" width="14.28515625" style="81" customWidth="1"/>
    <col min="13830" max="13830" width="11.42578125" style="81" bestFit="1" customWidth="1"/>
    <col min="13831" max="13831" width="12" style="81" customWidth="1"/>
    <col min="13832" max="13833" width="14.5703125" style="81" customWidth="1"/>
    <col min="13834" max="13834" width="17.7109375" style="81" customWidth="1"/>
    <col min="13835" max="13835" width="15.28515625" style="81" customWidth="1"/>
    <col min="13836" max="13836" width="14.85546875" style="81" customWidth="1"/>
    <col min="13837" max="13837" width="9.5703125" style="81" bestFit="1" customWidth="1"/>
    <col min="13838" max="13838" width="44.140625" style="81" customWidth="1"/>
    <col min="13839" max="14080" width="9.140625" style="81"/>
    <col min="14081" max="14081" width="4.85546875" style="81" customWidth="1"/>
    <col min="14082" max="14082" width="9" style="81" customWidth="1"/>
    <col min="14083" max="14083" width="48.28515625" style="81" customWidth="1"/>
    <col min="14084" max="14084" width="9.85546875" style="81" customWidth="1"/>
    <col min="14085" max="14085" width="14.28515625" style="81" customWidth="1"/>
    <col min="14086" max="14086" width="11.42578125" style="81" bestFit="1" customWidth="1"/>
    <col min="14087" max="14087" width="12" style="81" customWidth="1"/>
    <col min="14088" max="14089" width="14.5703125" style="81" customWidth="1"/>
    <col min="14090" max="14090" width="17.7109375" style="81" customWidth="1"/>
    <col min="14091" max="14091" width="15.28515625" style="81" customWidth="1"/>
    <col min="14092" max="14092" width="14.85546875" style="81" customWidth="1"/>
    <col min="14093" max="14093" width="9.5703125" style="81" bestFit="1" customWidth="1"/>
    <col min="14094" max="14094" width="44.140625" style="81" customWidth="1"/>
    <col min="14095" max="14336" width="9.140625" style="81"/>
    <col min="14337" max="14337" width="4.85546875" style="81" customWidth="1"/>
    <col min="14338" max="14338" width="9" style="81" customWidth="1"/>
    <col min="14339" max="14339" width="48.28515625" style="81" customWidth="1"/>
    <col min="14340" max="14340" width="9.85546875" style="81" customWidth="1"/>
    <col min="14341" max="14341" width="14.28515625" style="81" customWidth="1"/>
    <col min="14342" max="14342" width="11.42578125" style="81" bestFit="1" customWidth="1"/>
    <col min="14343" max="14343" width="12" style="81" customWidth="1"/>
    <col min="14344" max="14345" width="14.5703125" style="81" customWidth="1"/>
    <col min="14346" max="14346" width="17.7109375" style="81" customWidth="1"/>
    <col min="14347" max="14347" width="15.28515625" style="81" customWidth="1"/>
    <col min="14348" max="14348" width="14.85546875" style="81" customWidth="1"/>
    <col min="14349" max="14349" width="9.5703125" style="81" bestFit="1" customWidth="1"/>
    <col min="14350" max="14350" width="44.140625" style="81" customWidth="1"/>
    <col min="14351" max="14592" width="9.140625" style="81"/>
    <col min="14593" max="14593" width="4.85546875" style="81" customWidth="1"/>
    <col min="14594" max="14594" width="9" style="81" customWidth="1"/>
    <col min="14595" max="14595" width="48.28515625" style="81" customWidth="1"/>
    <col min="14596" max="14596" width="9.85546875" style="81" customWidth="1"/>
    <col min="14597" max="14597" width="14.28515625" style="81" customWidth="1"/>
    <col min="14598" max="14598" width="11.42578125" style="81" bestFit="1" customWidth="1"/>
    <col min="14599" max="14599" width="12" style="81" customWidth="1"/>
    <col min="14600" max="14601" width="14.5703125" style="81" customWidth="1"/>
    <col min="14602" max="14602" width="17.7109375" style="81" customWidth="1"/>
    <col min="14603" max="14603" width="15.28515625" style="81" customWidth="1"/>
    <col min="14604" max="14604" width="14.85546875" style="81" customWidth="1"/>
    <col min="14605" max="14605" width="9.5703125" style="81" bestFit="1" customWidth="1"/>
    <col min="14606" max="14606" width="44.140625" style="81" customWidth="1"/>
    <col min="14607" max="14848" width="9.140625" style="81"/>
    <col min="14849" max="14849" width="4.85546875" style="81" customWidth="1"/>
    <col min="14850" max="14850" width="9" style="81" customWidth="1"/>
    <col min="14851" max="14851" width="48.28515625" style="81" customWidth="1"/>
    <col min="14852" max="14852" width="9.85546875" style="81" customWidth="1"/>
    <col min="14853" max="14853" width="14.28515625" style="81" customWidth="1"/>
    <col min="14854" max="14854" width="11.42578125" style="81" bestFit="1" customWidth="1"/>
    <col min="14855" max="14855" width="12" style="81" customWidth="1"/>
    <col min="14856" max="14857" width="14.5703125" style="81" customWidth="1"/>
    <col min="14858" max="14858" width="17.7109375" style="81" customWidth="1"/>
    <col min="14859" max="14859" width="15.28515625" style="81" customWidth="1"/>
    <col min="14860" max="14860" width="14.85546875" style="81" customWidth="1"/>
    <col min="14861" max="14861" width="9.5703125" style="81" bestFit="1" customWidth="1"/>
    <col min="14862" max="14862" width="44.140625" style="81" customWidth="1"/>
    <col min="14863" max="15104" width="9.140625" style="81"/>
    <col min="15105" max="15105" width="4.85546875" style="81" customWidth="1"/>
    <col min="15106" max="15106" width="9" style="81" customWidth="1"/>
    <col min="15107" max="15107" width="48.28515625" style="81" customWidth="1"/>
    <col min="15108" max="15108" width="9.85546875" style="81" customWidth="1"/>
    <col min="15109" max="15109" width="14.28515625" style="81" customWidth="1"/>
    <col min="15110" max="15110" width="11.42578125" style="81" bestFit="1" customWidth="1"/>
    <col min="15111" max="15111" width="12" style="81" customWidth="1"/>
    <col min="15112" max="15113" width="14.5703125" style="81" customWidth="1"/>
    <col min="15114" max="15114" width="17.7109375" style="81" customWidth="1"/>
    <col min="15115" max="15115" width="15.28515625" style="81" customWidth="1"/>
    <col min="15116" max="15116" width="14.85546875" style="81" customWidth="1"/>
    <col min="15117" max="15117" width="9.5703125" style="81" bestFit="1" customWidth="1"/>
    <col min="15118" max="15118" width="44.140625" style="81" customWidth="1"/>
    <col min="15119" max="15360" width="9.140625" style="81"/>
    <col min="15361" max="15361" width="4.85546875" style="81" customWidth="1"/>
    <col min="15362" max="15362" width="9" style="81" customWidth="1"/>
    <col min="15363" max="15363" width="48.28515625" style="81" customWidth="1"/>
    <col min="15364" max="15364" width="9.85546875" style="81" customWidth="1"/>
    <col min="15365" max="15365" width="14.28515625" style="81" customWidth="1"/>
    <col min="15366" max="15366" width="11.42578125" style="81" bestFit="1" customWidth="1"/>
    <col min="15367" max="15367" width="12" style="81" customWidth="1"/>
    <col min="15368" max="15369" width="14.5703125" style="81" customWidth="1"/>
    <col min="15370" max="15370" width="17.7109375" style="81" customWidth="1"/>
    <col min="15371" max="15371" width="15.28515625" style="81" customWidth="1"/>
    <col min="15372" max="15372" width="14.85546875" style="81" customWidth="1"/>
    <col min="15373" max="15373" width="9.5703125" style="81" bestFit="1" customWidth="1"/>
    <col min="15374" max="15374" width="44.140625" style="81" customWidth="1"/>
    <col min="15375" max="15616" width="9.140625" style="81"/>
    <col min="15617" max="15617" width="4.85546875" style="81" customWidth="1"/>
    <col min="15618" max="15618" width="9" style="81" customWidth="1"/>
    <col min="15619" max="15619" width="48.28515625" style="81" customWidth="1"/>
    <col min="15620" max="15620" width="9.85546875" style="81" customWidth="1"/>
    <col min="15621" max="15621" width="14.28515625" style="81" customWidth="1"/>
    <col min="15622" max="15622" width="11.42578125" style="81" bestFit="1" customWidth="1"/>
    <col min="15623" max="15623" width="12" style="81" customWidth="1"/>
    <col min="15624" max="15625" width="14.5703125" style="81" customWidth="1"/>
    <col min="15626" max="15626" width="17.7109375" style="81" customWidth="1"/>
    <col min="15627" max="15627" width="15.28515625" style="81" customWidth="1"/>
    <col min="15628" max="15628" width="14.85546875" style="81" customWidth="1"/>
    <col min="15629" max="15629" width="9.5703125" style="81" bestFit="1" customWidth="1"/>
    <col min="15630" max="15630" width="44.140625" style="81" customWidth="1"/>
    <col min="15631" max="15872" width="9.140625" style="81"/>
    <col min="15873" max="15873" width="4.85546875" style="81" customWidth="1"/>
    <col min="15874" max="15874" width="9" style="81" customWidth="1"/>
    <col min="15875" max="15875" width="48.28515625" style="81" customWidth="1"/>
    <col min="15876" max="15876" width="9.85546875" style="81" customWidth="1"/>
    <col min="15877" max="15877" width="14.28515625" style="81" customWidth="1"/>
    <col min="15878" max="15878" width="11.42578125" style="81" bestFit="1" customWidth="1"/>
    <col min="15879" max="15879" width="12" style="81" customWidth="1"/>
    <col min="15880" max="15881" width="14.5703125" style="81" customWidth="1"/>
    <col min="15882" max="15882" width="17.7109375" style="81" customWidth="1"/>
    <col min="15883" max="15883" width="15.28515625" style="81" customWidth="1"/>
    <col min="15884" max="15884" width="14.85546875" style="81" customWidth="1"/>
    <col min="15885" max="15885" width="9.5703125" style="81" bestFit="1" customWidth="1"/>
    <col min="15886" max="15886" width="44.140625" style="81" customWidth="1"/>
    <col min="15887" max="16128" width="9.140625" style="81"/>
    <col min="16129" max="16129" width="4.85546875" style="81" customWidth="1"/>
    <col min="16130" max="16130" width="9" style="81" customWidth="1"/>
    <col min="16131" max="16131" width="48.28515625" style="81" customWidth="1"/>
    <col min="16132" max="16132" width="9.85546875" style="81" customWidth="1"/>
    <col min="16133" max="16133" width="14.28515625" style="81" customWidth="1"/>
    <col min="16134" max="16134" width="11.42578125" style="81" bestFit="1" customWidth="1"/>
    <col min="16135" max="16135" width="12" style="81" customWidth="1"/>
    <col min="16136" max="16137" width="14.5703125" style="81" customWidth="1"/>
    <col min="16138" max="16138" width="17.7109375" style="81" customWidth="1"/>
    <col min="16139" max="16139" width="15.28515625" style="81" customWidth="1"/>
    <col min="16140" max="16140" width="14.85546875" style="81" customWidth="1"/>
    <col min="16141" max="16141" width="9.5703125" style="81" bestFit="1" customWidth="1"/>
    <col min="16142" max="16142" width="44.140625" style="81" customWidth="1"/>
    <col min="16143" max="16384" width="9.140625" style="81"/>
  </cols>
  <sheetData>
    <row r="1" spans="1:11">
      <c r="A1" s="80"/>
      <c r="B1" s="80"/>
      <c r="C1" s="79"/>
      <c r="D1" s="80"/>
      <c r="E1" s="80"/>
      <c r="F1" s="80"/>
      <c r="G1" s="80" t="s">
        <v>33</v>
      </c>
      <c r="H1" s="80"/>
      <c r="I1" s="80"/>
      <c r="J1" s="80"/>
      <c r="K1" s="80"/>
    </row>
    <row r="2" spans="1:11">
      <c r="A2" s="80"/>
      <c r="B2" s="80"/>
      <c r="C2" s="79"/>
      <c r="D2" s="80"/>
      <c r="E2" s="80"/>
      <c r="F2" s="80"/>
      <c r="G2" s="80" t="s">
        <v>34</v>
      </c>
      <c r="H2" s="80"/>
      <c r="I2" s="80"/>
      <c r="J2" s="80"/>
      <c r="K2" s="80"/>
    </row>
    <row r="3" spans="1:11">
      <c r="A3" s="80"/>
      <c r="B3" s="80"/>
      <c r="C3" s="79"/>
      <c r="D3" s="80"/>
      <c r="E3" s="80"/>
      <c r="F3" s="80"/>
      <c r="G3" s="80" t="s">
        <v>35</v>
      </c>
      <c r="H3" s="80"/>
      <c r="I3" s="80"/>
      <c r="J3" s="80"/>
      <c r="K3" s="80"/>
    </row>
    <row r="4" spans="1:11">
      <c r="A4" s="80"/>
      <c r="B4" s="80"/>
      <c r="C4" s="79"/>
      <c r="D4" s="80"/>
      <c r="E4" s="80"/>
      <c r="F4" s="80"/>
      <c r="G4" s="80"/>
      <c r="H4" s="80"/>
      <c r="I4" s="80"/>
      <c r="J4" s="80"/>
      <c r="K4" s="80"/>
    </row>
    <row r="5" spans="1:11">
      <c r="A5" s="80"/>
      <c r="B5" s="80"/>
      <c r="C5" s="79"/>
      <c r="D5" s="80"/>
      <c r="E5" s="80"/>
      <c r="F5" s="80"/>
      <c r="G5" s="80"/>
      <c r="H5" s="80"/>
      <c r="I5" s="82"/>
      <c r="J5" s="83" t="s">
        <v>36</v>
      </c>
      <c r="K5" s="80"/>
    </row>
    <row r="6" spans="1:11" ht="31.5">
      <c r="A6" s="80"/>
      <c r="B6" s="80"/>
      <c r="C6" s="79"/>
      <c r="D6" s="80"/>
      <c r="E6" s="80"/>
      <c r="F6" s="80"/>
      <c r="G6" s="80"/>
      <c r="H6" s="80"/>
      <c r="I6" s="84" t="s">
        <v>37</v>
      </c>
      <c r="J6" s="83">
        <v>322005</v>
      </c>
      <c r="K6" s="80"/>
    </row>
    <row r="7" spans="1:11">
      <c r="A7" s="80" t="s">
        <v>38</v>
      </c>
      <c r="B7" s="80"/>
      <c r="C7" s="79"/>
      <c r="D7" s="80"/>
      <c r="E7" s="80"/>
      <c r="F7" s="80"/>
      <c r="G7" s="80"/>
      <c r="H7" s="80"/>
      <c r="I7" s="85" t="s">
        <v>39</v>
      </c>
      <c r="J7" s="83"/>
      <c r="K7" s="80"/>
    </row>
    <row r="8" spans="1:11" ht="20.25" customHeight="1">
      <c r="A8" s="16" t="s">
        <v>40</v>
      </c>
      <c r="B8" s="16"/>
      <c r="C8" s="86" t="s">
        <v>139</v>
      </c>
      <c r="D8" s="86"/>
      <c r="E8" s="86"/>
      <c r="F8" s="86"/>
      <c r="G8" s="86"/>
      <c r="H8" s="87"/>
      <c r="I8" s="85" t="s">
        <v>39</v>
      </c>
      <c r="J8" s="82"/>
      <c r="K8" s="80"/>
    </row>
    <row r="9" spans="1:11" ht="18.75" customHeight="1">
      <c r="A9" s="16" t="s">
        <v>41</v>
      </c>
      <c r="B9" s="16"/>
      <c r="C9" s="86" t="s">
        <v>42</v>
      </c>
      <c r="D9" s="88"/>
      <c r="E9" s="88"/>
      <c r="F9" s="88"/>
      <c r="G9" s="88"/>
      <c r="H9" s="89"/>
      <c r="I9" s="85" t="s">
        <v>39</v>
      </c>
      <c r="J9" s="82">
        <v>56843147</v>
      </c>
      <c r="K9" s="80"/>
    </row>
    <row r="10" spans="1:11" ht="40.5" customHeight="1">
      <c r="A10" s="16" t="s">
        <v>43</v>
      </c>
      <c r="B10" s="16"/>
      <c r="C10" s="215" t="s">
        <v>140</v>
      </c>
      <c r="D10" s="216"/>
      <c r="E10" s="216"/>
      <c r="F10" s="216"/>
      <c r="G10" s="216"/>
      <c r="H10" s="217"/>
      <c r="I10" s="82"/>
      <c r="J10" s="83"/>
      <c r="K10" s="80"/>
    </row>
    <row r="11" spans="1:11">
      <c r="A11" s="218" t="s">
        <v>44</v>
      </c>
      <c r="B11" s="218"/>
      <c r="C11" s="219" t="str">
        <f>C10</f>
        <v>Московская обл.,г. Фрязино, Пр.Мира д.5а</v>
      </c>
      <c r="D11" s="220"/>
      <c r="E11" s="220"/>
      <c r="F11" s="220"/>
      <c r="G11" s="220"/>
      <c r="H11" s="221"/>
      <c r="I11" s="82"/>
      <c r="J11" s="83"/>
      <c r="K11" s="80"/>
    </row>
    <row r="12" spans="1:11">
      <c r="A12" s="80"/>
      <c r="B12" s="80"/>
      <c r="C12" s="79"/>
      <c r="D12" s="80"/>
      <c r="E12" s="80"/>
      <c r="F12" s="80"/>
      <c r="G12" s="80" t="s">
        <v>45</v>
      </c>
      <c r="H12" s="80"/>
      <c r="I12" s="82"/>
      <c r="J12" s="83"/>
      <c r="K12" s="80"/>
    </row>
    <row r="13" spans="1:11" ht="33" customHeight="1">
      <c r="A13" s="80"/>
      <c r="B13" s="80"/>
      <c r="C13" s="79"/>
      <c r="D13" s="80"/>
      <c r="E13" s="80"/>
      <c r="F13" s="80"/>
      <c r="G13" s="80" t="s">
        <v>46</v>
      </c>
      <c r="H13" s="80"/>
      <c r="I13" s="82" t="s">
        <v>47</v>
      </c>
      <c r="J13" s="159" t="s">
        <v>143</v>
      </c>
      <c r="K13" s="80"/>
    </row>
    <row r="14" spans="1:11">
      <c r="A14" s="80"/>
      <c r="B14" s="80"/>
      <c r="C14" s="79"/>
      <c r="D14" s="80"/>
      <c r="E14" s="80"/>
      <c r="F14" s="80"/>
      <c r="G14" s="80"/>
      <c r="H14" s="80"/>
      <c r="I14" s="82" t="s">
        <v>48</v>
      </c>
      <c r="J14" s="90">
        <v>44253</v>
      </c>
      <c r="K14" s="80"/>
    </row>
    <row r="15" spans="1:11">
      <c r="A15" s="80"/>
      <c r="B15" s="80"/>
      <c r="C15" s="79"/>
      <c r="D15" s="80"/>
      <c r="E15" s="80"/>
      <c r="F15" s="80"/>
      <c r="G15" s="80"/>
      <c r="H15" s="80"/>
      <c r="I15" s="82" t="s">
        <v>49</v>
      </c>
      <c r="J15" s="82"/>
      <c r="K15" s="80"/>
    </row>
    <row r="16" spans="1:11">
      <c r="A16" s="80"/>
      <c r="B16" s="80"/>
      <c r="C16" s="79"/>
      <c r="D16" s="80"/>
      <c r="E16" s="80"/>
      <c r="F16" s="80"/>
      <c r="G16" s="80"/>
      <c r="H16" s="80"/>
      <c r="I16" s="91"/>
      <c r="J16" s="82"/>
      <c r="K16" s="80"/>
    </row>
    <row r="17" spans="1:11" s="95" customFormat="1" ht="31.5">
      <c r="A17" s="92"/>
      <c r="B17" s="92"/>
      <c r="C17" s="93"/>
      <c r="D17" s="92"/>
      <c r="E17" s="92"/>
      <c r="F17" s="92"/>
      <c r="G17" s="94" t="s">
        <v>50</v>
      </c>
      <c r="H17" s="94" t="s">
        <v>51</v>
      </c>
      <c r="I17" s="222" t="s">
        <v>52</v>
      </c>
      <c r="J17" s="223"/>
      <c r="K17" s="92"/>
    </row>
    <row r="18" spans="1:11">
      <c r="A18" s="80"/>
      <c r="B18" s="80"/>
      <c r="C18" s="79"/>
      <c r="D18" s="80"/>
      <c r="E18" s="80"/>
      <c r="F18" s="80"/>
      <c r="G18" s="82"/>
      <c r="H18" s="82"/>
      <c r="I18" s="83" t="s">
        <v>53</v>
      </c>
      <c r="J18" s="83" t="s">
        <v>54</v>
      </c>
      <c r="K18" s="80"/>
    </row>
    <row r="19" spans="1:11">
      <c r="A19" s="96"/>
      <c r="B19" s="96"/>
      <c r="C19" s="97"/>
      <c r="D19" s="96"/>
      <c r="E19" s="96"/>
      <c r="F19" s="96"/>
      <c r="G19" s="98">
        <v>1</v>
      </c>
      <c r="H19" s="99">
        <v>44265</v>
      </c>
      <c r="I19" s="99">
        <v>44256</v>
      </c>
      <c r="J19" s="99">
        <f>H19</f>
        <v>44265</v>
      </c>
      <c r="K19" s="96"/>
    </row>
    <row r="20" spans="1:11">
      <c r="A20" s="80"/>
      <c r="B20" s="80"/>
      <c r="C20" s="93"/>
      <c r="D20" s="80"/>
      <c r="E20" s="80"/>
      <c r="F20" s="80"/>
      <c r="G20" s="80"/>
      <c r="H20" s="80"/>
      <c r="I20" s="80"/>
      <c r="J20" s="80"/>
      <c r="K20" s="80"/>
    </row>
    <row r="21" spans="1:11">
      <c r="A21" s="214" t="s">
        <v>55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</row>
    <row r="22" spans="1:11" ht="12" customHeight="1">
      <c r="A22" s="214" t="s">
        <v>56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</row>
    <row r="23" spans="1:11" ht="54.75" hidden="1" customHeight="1">
      <c r="A23" s="80"/>
      <c r="B23" s="80"/>
      <c r="C23" s="79"/>
      <c r="D23" s="80"/>
      <c r="E23" s="80"/>
      <c r="F23" s="80"/>
      <c r="G23" s="80"/>
      <c r="H23" s="80"/>
      <c r="I23" s="80"/>
      <c r="J23" s="80"/>
      <c r="K23" s="80"/>
    </row>
    <row r="24" spans="1:11">
      <c r="A24" s="80"/>
      <c r="B24" s="80"/>
      <c r="C24" s="97"/>
      <c r="D24" s="80"/>
      <c r="E24" s="80"/>
      <c r="F24" s="80"/>
      <c r="G24" s="80" t="s">
        <v>57</v>
      </c>
      <c r="H24" s="80"/>
      <c r="I24" s="80"/>
      <c r="J24" s="100">
        <f>J64</f>
        <v>141239.99968000001</v>
      </c>
      <c r="K24" s="80" t="s">
        <v>58</v>
      </c>
    </row>
    <row r="25" spans="1:11" ht="33" customHeight="1">
      <c r="A25" s="80"/>
      <c r="B25" s="224" t="s">
        <v>59</v>
      </c>
      <c r="C25" s="224"/>
      <c r="D25" s="80"/>
      <c r="E25" s="80"/>
      <c r="F25" s="80"/>
      <c r="G25" s="80"/>
      <c r="H25" s="80"/>
      <c r="I25" s="80"/>
      <c r="J25" s="100"/>
      <c r="K25" s="80"/>
    </row>
    <row r="26" spans="1:11" ht="16.5" thickBot="1">
      <c r="A26" s="80" t="s">
        <v>60</v>
      </c>
      <c r="B26" s="80"/>
      <c r="C26" s="79"/>
      <c r="D26" s="101" t="s">
        <v>144</v>
      </c>
      <c r="E26" s="102">
        <v>2021</v>
      </c>
      <c r="F26" s="80" t="s">
        <v>61</v>
      </c>
      <c r="G26" s="80"/>
      <c r="H26" s="80"/>
      <c r="I26" s="80"/>
      <c r="J26" s="80"/>
      <c r="K26" s="80"/>
    </row>
    <row r="27" spans="1:11">
      <c r="A27" s="103"/>
      <c r="B27" s="104"/>
      <c r="C27" s="105"/>
      <c r="D27" s="104"/>
      <c r="E27" s="104" t="s">
        <v>62</v>
      </c>
      <c r="F27" s="106" t="s">
        <v>63</v>
      </c>
      <c r="G27" s="225" t="s">
        <v>64</v>
      </c>
      <c r="H27" s="225"/>
      <c r="I27" s="225"/>
      <c r="J27" s="106"/>
      <c r="K27" s="107" t="s">
        <v>65</v>
      </c>
    </row>
    <row r="28" spans="1:11" ht="26.25" customHeight="1">
      <c r="A28" s="108" t="s">
        <v>47</v>
      </c>
      <c r="B28" s="109" t="s">
        <v>66</v>
      </c>
      <c r="C28" s="110"/>
      <c r="D28" s="111" t="s">
        <v>67</v>
      </c>
      <c r="E28" s="109" t="s">
        <v>68</v>
      </c>
      <c r="F28" s="109" t="s">
        <v>69</v>
      </c>
      <c r="G28" s="109"/>
      <c r="H28" s="109" t="s">
        <v>70</v>
      </c>
      <c r="I28" s="109"/>
      <c r="J28" s="109" t="s">
        <v>71</v>
      </c>
      <c r="K28" s="112" t="s">
        <v>72</v>
      </c>
    </row>
    <row r="29" spans="1:11">
      <c r="A29" s="108" t="s">
        <v>73</v>
      </c>
      <c r="B29" s="109" t="s">
        <v>74</v>
      </c>
      <c r="C29" s="111" t="s">
        <v>75</v>
      </c>
      <c r="D29" s="109" t="s">
        <v>76</v>
      </c>
      <c r="E29" s="109" t="s">
        <v>77</v>
      </c>
      <c r="F29" s="109" t="s">
        <v>78</v>
      </c>
      <c r="G29" s="109" t="s">
        <v>79</v>
      </c>
      <c r="H29" s="109" t="s">
        <v>80</v>
      </c>
      <c r="I29" s="109" t="s">
        <v>81</v>
      </c>
      <c r="J29" s="109" t="s">
        <v>82</v>
      </c>
      <c r="K29" s="112" t="s">
        <v>83</v>
      </c>
    </row>
    <row r="30" spans="1:11">
      <c r="A30" s="113"/>
      <c r="B30" s="109" t="s">
        <v>84</v>
      </c>
      <c r="C30" s="110"/>
      <c r="D30" s="109" t="s">
        <v>85</v>
      </c>
      <c r="E30" s="85"/>
      <c r="F30" s="109" t="s">
        <v>8</v>
      </c>
      <c r="G30" s="109" t="s">
        <v>86</v>
      </c>
      <c r="H30" s="109" t="s">
        <v>87</v>
      </c>
      <c r="I30" s="109" t="s">
        <v>88</v>
      </c>
      <c r="J30" s="109" t="s">
        <v>8</v>
      </c>
      <c r="K30" s="112" t="s">
        <v>89</v>
      </c>
    </row>
    <row r="31" spans="1:11">
      <c r="A31" s="113"/>
      <c r="B31" s="109" t="s">
        <v>90</v>
      </c>
      <c r="C31" s="110"/>
      <c r="D31" s="85"/>
      <c r="E31" s="85"/>
      <c r="F31" s="85"/>
      <c r="G31" s="109"/>
      <c r="H31" s="109"/>
      <c r="I31" s="109"/>
      <c r="J31" s="109"/>
      <c r="K31" s="112" t="s">
        <v>91</v>
      </c>
    </row>
    <row r="32" spans="1:11" ht="16.5" thickBot="1">
      <c r="A32" s="114">
        <v>1</v>
      </c>
      <c r="B32" s="115">
        <v>2</v>
      </c>
      <c r="C32" s="116">
        <v>3</v>
      </c>
      <c r="D32" s="117">
        <v>4</v>
      </c>
      <c r="E32" s="117">
        <v>5</v>
      </c>
      <c r="F32" s="117">
        <v>6</v>
      </c>
      <c r="G32" s="117">
        <v>7</v>
      </c>
      <c r="H32" s="117">
        <v>8</v>
      </c>
      <c r="I32" s="117">
        <v>9</v>
      </c>
      <c r="J32" s="117">
        <v>10</v>
      </c>
      <c r="K32" s="118">
        <v>11</v>
      </c>
    </row>
    <row r="33" spans="1:14" ht="18" customHeight="1">
      <c r="A33" s="226">
        <v>1</v>
      </c>
      <c r="B33" s="119"/>
      <c r="C33" s="228" t="s">
        <v>145</v>
      </c>
      <c r="D33" s="229"/>
      <c r="E33" s="229"/>
      <c r="F33" s="229"/>
      <c r="G33" s="229"/>
      <c r="H33" s="229"/>
      <c r="I33" s="229"/>
      <c r="J33" s="229"/>
      <c r="K33" s="230"/>
    </row>
    <row r="34" spans="1:14" ht="18" customHeight="1">
      <c r="A34" s="227"/>
      <c r="B34" s="120"/>
      <c r="C34" s="231" t="s">
        <v>92</v>
      </c>
      <c r="D34" s="232"/>
      <c r="E34" s="232"/>
      <c r="F34" s="232"/>
      <c r="G34" s="232"/>
      <c r="H34" s="232"/>
      <c r="I34" s="232"/>
      <c r="J34" s="232"/>
      <c r="K34" s="233"/>
    </row>
    <row r="35" spans="1:14" ht="18" customHeight="1">
      <c r="A35" s="227"/>
      <c r="B35" s="121">
        <v>1</v>
      </c>
      <c r="C35" s="40" t="s">
        <v>17</v>
      </c>
      <c r="D35" s="64" t="s">
        <v>22</v>
      </c>
      <c r="E35" s="65">
        <v>4</v>
      </c>
      <c r="F35" s="66">
        <v>3500</v>
      </c>
      <c r="G35" s="85"/>
      <c r="H35" s="85"/>
      <c r="I35" s="85"/>
      <c r="J35" s="122">
        <f t="shared" ref="J35:J42" si="0">E35*F35</f>
        <v>14000</v>
      </c>
      <c r="K35" s="123"/>
      <c r="L35" s="124">
        <f>F35*1.2</f>
        <v>4200</v>
      </c>
      <c r="M35" s="81">
        <f t="shared" ref="M35:M37" si="1">J35*1.18</f>
        <v>16520</v>
      </c>
    </row>
    <row r="36" spans="1:14" ht="18" customHeight="1">
      <c r="A36" s="227"/>
      <c r="B36" s="121">
        <v>2</v>
      </c>
      <c r="C36" s="68" t="s">
        <v>18</v>
      </c>
      <c r="D36" s="64" t="s">
        <v>14</v>
      </c>
      <c r="E36" s="64">
        <v>200</v>
      </c>
      <c r="F36" s="69">
        <v>31</v>
      </c>
      <c r="G36" s="85"/>
      <c r="H36" s="85"/>
      <c r="I36" s="85"/>
      <c r="J36" s="122">
        <f t="shared" si="0"/>
        <v>6200</v>
      </c>
      <c r="K36" s="123"/>
      <c r="L36" s="124">
        <f t="shared" ref="L36:L42" si="2">F36*1.2</f>
        <v>37.199999999999996</v>
      </c>
      <c r="M36" s="81">
        <f t="shared" si="1"/>
        <v>7316</v>
      </c>
    </row>
    <row r="37" spans="1:14" ht="18" customHeight="1">
      <c r="A37" s="227"/>
      <c r="B37" s="121">
        <v>3</v>
      </c>
      <c r="C37" s="68" t="s">
        <v>28</v>
      </c>
      <c r="D37" s="64" t="s">
        <v>14</v>
      </c>
      <c r="E37" s="64">
        <v>4</v>
      </c>
      <c r="F37" s="69">
        <v>166.66659999999999</v>
      </c>
      <c r="G37" s="85"/>
      <c r="H37" s="85"/>
      <c r="I37" s="85"/>
      <c r="J37" s="122">
        <f t="shared" si="0"/>
        <v>666.66639999999995</v>
      </c>
      <c r="K37" s="123"/>
      <c r="L37" s="124">
        <f t="shared" si="2"/>
        <v>199.99991999999997</v>
      </c>
      <c r="M37" s="81">
        <f t="shared" si="1"/>
        <v>786.66635199999985</v>
      </c>
    </row>
    <row r="38" spans="1:14" ht="18" customHeight="1">
      <c r="A38" s="227"/>
      <c r="B38" s="121">
        <v>4</v>
      </c>
      <c r="C38" s="68" t="s">
        <v>27</v>
      </c>
      <c r="D38" s="64" t="s">
        <v>14</v>
      </c>
      <c r="E38" s="64">
        <v>100</v>
      </c>
      <c r="F38" s="69">
        <v>59</v>
      </c>
      <c r="G38" s="85"/>
      <c r="H38" s="85"/>
      <c r="I38" s="85"/>
      <c r="J38" s="122">
        <f t="shared" si="0"/>
        <v>5900</v>
      </c>
      <c r="K38" s="123"/>
      <c r="L38" s="124">
        <f t="shared" si="2"/>
        <v>70.8</v>
      </c>
    </row>
    <row r="39" spans="1:14" ht="18" customHeight="1">
      <c r="A39" s="227"/>
      <c r="B39" s="121">
        <v>5</v>
      </c>
      <c r="C39" s="68" t="s">
        <v>19</v>
      </c>
      <c r="D39" s="64" t="s">
        <v>0</v>
      </c>
      <c r="E39" s="64">
        <v>2</v>
      </c>
      <c r="F39" s="157">
        <v>1450</v>
      </c>
      <c r="G39" s="85"/>
      <c r="H39" s="85"/>
      <c r="I39" s="85"/>
      <c r="J39" s="122">
        <f t="shared" si="0"/>
        <v>2900</v>
      </c>
      <c r="K39" s="123"/>
      <c r="L39" s="124">
        <v>1770</v>
      </c>
      <c r="M39" s="81">
        <f t="shared" ref="M39:M40" si="3">J39*1.18</f>
        <v>3422</v>
      </c>
    </row>
    <row r="40" spans="1:14" ht="18" customHeight="1">
      <c r="A40" s="227"/>
      <c r="B40" s="121">
        <v>6</v>
      </c>
      <c r="C40" s="68" t="s">
        <v>20</v>
      </c>
      <c r="D40" s="64" t="s">
        <v>0</v>
      </c>
      <c r="E40" s="64">
        <v>1</v>
      </c>
      <c r="F40" s="66">
        <v>2000</v>
      </c>
      <c r="G40" s="85"/>
      <c r="H40" s="85"/>
      <c r="I40" s="85"/>
      <c r="J40" s="122">
        <f t="shared" si="0"/>
        <v>2000</v>
      </c>
      <c r="K40" s="123"/>
      <c r="L40" s="124">
        <f t="shared" si="2"/>
        <v>2400</v>
      </c>
      <c r="M40" s="81">
        <f t="shared" si="3"/>
        <v>2360</v>
      </c>
    </row>
    <row r="41" spans="1:14" ht="18" customHeight="1">
      <c r="A41" s="227"/>
      <c r="B41" s="121">
        <v>7</v>
      </c>
      <c r="C41" s="68" t="s">
        <v>26</v>
      </c>
      <c r="D41" s="64" t="s">
        <v>0</v>
      </c>
      <c r="E41" s="64">
        <v>1</v>
      </c>
      <c r="F41" s="66">
        <v>2000</v>
      </c>
      <c r="G41" s="85"/>
      <c r="H41" s="85"/>
      <c r="I41" s="85"/>
      <c r="J41" s="122">
        <f t="shared" si="0"/>
        <v>2000</v>
      </c>
      <c r="K41" s="123"/>
      <c r="L41" s="124">
        <f t="shared" si="2"/>
        <v>2400</v>
      </c>
      <c r="M41" s="81">
        <f t="shared" ref="M41" si="4">J41*1.18</f>
        <v>2360</v>
      </c>
    </row>
    <row r="42" spans="1:14" ht="18" customHeight="1" thickBot="1">
      <c r="A42" s="227"/>
      <c r="B42" s="121">
        <v>8</v>
      </c>
      <c r="C42" s="70" t="s">
        <v>21</v>
      </c>
      <c r="D42" s="71" t="s">
        <v>0</v>
      </c>
      <c r="E42" s="71">
        <v>12</v>
      </c>
      <c r="F42" s="72">
        <v>25</v>
      </c>
      <c r="G42" s="162"/>
      <c r="H42" s="162"/>
      <c r="I42" s="162"/>
      <c r="J42" s="163">
        <f t="shared" si="0"/>
        <v>300</v>
      </c>
      <c r="K42" s="164"/>
      <c r="L42" s="124">
        <f t="shared" si="2"/>
        <v>30</v>
      </c>
    </row>
    <row r="43" spans="1:14" ht="18" customHeight="1" thickBot="1">
      <c r="A43" s="227"/>
      <c r="B43" s="125"/>
      <c r="C43" s="234" t="s">
        <v>93</v>
      </c>
      <c r="D43" s="235"/>
      <c r="E43" s="235"/>
      <c r="F43" s="235"/>
      <c r="G43" s="235"/>
      <c r="H43" s="235"/>
      <c r="I43" s="236"/>
      <c r="J43" s="160">
        <f>SUM(J35:J42)</f>
        <v>33966.666400000002</v>
      </c>
      <c r="K43" s="161"/>
      <c r="L43" s="128">
        <f>J43*1.18</f>
        <v>40080.666352</v>
      </c>
      <c r="M43" s="129">
        <f>L43-459840.08</f>
        <v>-419759.41364799999</v>
      </c>
      <c r="N43" s="129"/>
    </row>
    <row r="44" spans="1:14" ht="18" customHeight="1">
      <c r="A44" s="227"/>
      <c r="B44" s="119"/>
      <c r="C44" s="237" t="s">
        <v>94</v>
      </c>
      <c r="D44" s="238"/>
      <c r="E44" s="238"/>
      <c r="F44" s="238"/>
      <c r="G44" s="238"/>
      <c r="H44" s="238"/>
      <c r="I44" s="238"/>
      <c r="J44" s="238"/>
      <c r="K44" s="239"/>
    </row>
    <row r="45" spans="1:14" ht="18" customHeight="1">
      <c r="A45" s="227"/>
      <c r="B45" s="121">
        <v>1</v>
      </c>
      <c r="C45" s="48" t="s">
        <v>136</v>
      </c>
      <c r="D45" s="49" t="s">
        <v>14</v>
      </c>
      <c r="E45" s="49">
        <v>200</v>
      </c>
      <c r="F45" s="50">
        <f>L45/1.2</f>
        <v>23.333333333333336</v>
      </c>
      <c r="G45" s="85"/>
      <c r="H45" s="85"/>
      <c r="I45" s="85"/>
      <c r="J45" s="122">
        <f t="shared" ref="J45:J50" si="5">E45*F45</f>
        <v>4666.666666666667</v>
      </c>
      <c r="K45" s="123"/>
      <c r="L45" s="52">
        <v>28</v>
      </c>
      <c r="M45" s="81">
        <f>J45*1.2</f>
        <v>5600</v>
      </c>
    </row>
    <row r="46" spans="1:14" ht="18" customHeight="1">
      <c r="A46" s="227"/>
      <c r="B46" s="121">
        <v>2</v>
      </c>
      <c r="C46" s="48" t="s">
        <v>25</v>
      </c>
      <c r="D46" s="49" t="s">
        <v>0</v>
      </c>
      <c r="E46" s="49">
        <v>12</v>
      </c>
      <c r="F46" s="50">
        <f t="shared" ref="F46:F50" si="6">L46/1.2</f>
        <v>6.666666666666667</v>
      </c>
      <c r="G46" s="85"/>
      <c r="H46" s="85"/>
      <c r="I46" s="85"/>
      <c r="J46" s="122">
        <f t="shared" si="5"/>
        <v>80</v>
      </c>
      <c r="K46" s="123"/>
      <c r="L46" s="52">
        <v>8</v>
      </c>
      <c r="M46" s="81">
        <f t="shared" ref="M46:M50" si="7">J46*1.2</f>
        <v>96</v>
      </c>
    </row>
    <row r="47" spans="1:14" ht="18" customHeight="1">
      <c r="A47" s="227"/>
      <c r="B47" s="121">
        <v>3</v>
      </c>
      <c r="C47" s="48" t="s">
        <v>29</v>
      </c>
      <c r="D47" s="49" t="s">
        <v>0</v>
      </c>
      <c r="E47" s="49">
        <v>4</v>
      </c>
      <c r="F47" s="50">
        <f t="shared" si="6"/>
        <v>108.33333333333334</v>
      </c>
      <c r="G47" s="85"/>
      <c r="H47" s="85"/>
      <c r="I47" s="85"/>
      <c r="J47" s="122">
        <f t="shared" si="5"/>
        <v>433.33333333333337</v>
      </c>
      <c r="K47" s="123"/>
      <c r="L47" s="52">
        <v>130</v>
      </c>
      <c r="M47" s="81">
        <f t="shared" si="7"/>
        <v>520</v>
      </c>
    </row>
    <row r="48" spans="1:14" ht="18" customHeight="1">
      <c r="A48" s="227"/>
      <c r="B48" s="121">
        <v>4</v>
      </c>
      <c r="C48" s="75" t="s">
        <v>137</v>
      </c>
      <c r="D48" s="49" t="s">
        <v>15</v>
      </c>
      <c r="E48" s="49">
        <v>1</v>
      </c>
      <c r="F48" s="50">
        <f t="shared" si="6"/>
        <v>66.666666666666671</v>
      </c>
      <c r="G48" s="85"/>
      <c r="H48" s="85"/>
      <c r="I48" s="85"/>
      <c r="J48" s="122">
        <f t="shared" si="5"/>
        <v>66.666666666666671</v>
      </c>
      <c r="K48" s="123"/>
      <c r="L48" s="52">
        <v>80</v>
      </c>
      <c r="M48" s="81">
        <f t="shared" si="7"/>
        <v>80</v>
      </c>
    </row>
    <row r="49" spans="1:14" ht="18" customHeight="1">
      <c r="A49" s="227"/>
      <c r="B49" s="121">
        <v>5</v>
      </c>
      <c r="C49" s="48" t="s">
        <v>23</v>
      </c>
      <c r="D49" s="49" t="s">
        <v>15</v>
      </c>
      <c r="E49" s="49">
        <v>1</v>
      </c>
      <c r="F49" s="50">
        <f t="shared" si="6"/>
        <v>350</v>
      </c>
      <c r="G49" s="85"/>
      <c r="H49" s="85"/>
      <c r="I49" s="85"/>
      <c r="J49" s="122">
        <f t="shared" si="5"/>
        <v>350</v>
      </c>
      <c r="K49" s="123"/>
      <c r="L49" s="52">
        <v>420</v>
      </c>
      <c r="M49" s="81">
        <f t="shared" si="7"/>
        <v>420</v>
      </c>
    </row>
    <row r="50" spans="1:14" ht="18" customHeight="1">
      <c r="A50" s="227"/>
      <c r="B50" s="121">
        <v>6</v>
      </c>
      <c r="C50" s="48" t="s">
        <v>30</v>
      </c>
      <c r="D50" s="49" t="s">
        <v>14</v>
      </c>
      <c r="E50" s="49">
        <v>100</v>
      </c>
      <c r="F50" s="50">
        <f t="shared" si="6"/>
        <v>14.166666666666668</v>
      </c>
      <c r="G50" s="85"/>
      <c r="H50" s="85"/>
      <c r="I50" s="85"/>
      <c r="J50" s="122">
        <f t="shared" si="5"/>
        <v>1416.6666666666667</v>
      </c>
      <c r="K50" s="123"/>
      <c r="L50" s="52">
        <v>17</v>
      </c>
      <c r="M50" s="81">
        <f t="shared" si="7"/>
        <v>1700</v>
      </c>
    </row>
    <row r="51" spans="1:14" ht="18" customHeight="1" thickBot="1">
      <c r="A51" s="227"/>
      <c r="B51" s="125"/>
      <c r="C51" s="234" t="s">
        <v>95</v>
      </c>
      <c r="D51" s="235"/>
      <c r="E51" s="235"/>
      <c r="F51" s="235"/>
      <c r="G51" s="235"/>
      <c r="H51" s="235"/>
      <c r="I51" s="236"/>
      <c r="J51" s="126">
        <f>SUM(J45:J50)</f>
        <v>7013.3333333333339</v>
      </c>
      <c r="K51" s="127"/>
      <c r="L51" s="129">
        <f>J51*1.2</f>
        <v>8416</v>
      </c>
      <c r="M51" s="81">
        <f>SUM(M45:M50)</f>
        <v>8416</v>
      </c>
    </row>
    <row r="52" spans="1:14" ht="18" customHeight="1">
      <c r="A52" s="227"/>
      <c r="B52" s="119"/>
      <c r="C52" s="237" t="s">
        <v>96</v>
      </c>
      <c r="D52" s="238"/>
      <c r="E52" s="238"/>
      <c r="F52" s="238"/>
      <c r="G52" s="238"/>
      <c r="H52" s="238"/>
      <c r="I52" s="238"/>
      <c r="J52" s="238"/>
      <c r="K52" s="239"/>
    </row>
    <row r="53" spans="1:14" ht="18" customHeight="1">
      <c r="A53" s="227"/>
      <c r="B53" s="121">
        <v>1</v>
      </c>
      <c r="C53" s="40" t="s">
        <v>24</v>
      </c>
      <c r="D53" s="49" t="s">
        <v>0</v>
      </c>
      <c r="E53" s="49">
        <v>3</v>
      </c>
      <c r="F53" s="50">
        <f>L53/1.2</f>
        <v>16492.5</v>
      </c>
      <c r="G53" s="85"/>
      <c r="H53" s="85"/>
      <c r="I53" s="85"/>
      <c r="J53" s="122">
        <f t="shared" ref="J53:J56" si="8">E53*F53</f>
        <v>49477.5</v>
      </c>
      <c r="K53" s="123"/>
      <c r="L53" s="52">
        <v>19791</v>
      </c>
      <c r="M53" s="81">
        <f t="shared" ref="M53:M56" si="9">J53*1.18</f>
        <v>58383.45</v>
      </c>
    </row>
    <row r="54" spans="1:14" ht="18" customHeight="1">
      <c r="A54" s="227"/>
      <c r="B54" s="121">
        <v>2</v>
      </c>
      <c r="C54" s="40" t="s">
        <v>31</v>
      </c>
      <c r="D54" s="49" t="s">
        <v>0</v>
      </c>
      <c r="E54" s="49">
        <v>1</v>
      </c>
      <c r="F54" s="50">
        <f t="shared" ref="F54:F56" si="10">L54/1.2</f>
        <v>14992.5</v>
      </c>
      <c r="G54" s="85"/>
      <c r="H54" s="85"/>
      <c r="I54" s="85"/>
      <c r="J54" s="122">
        <f t="shared" si="8"/>
        <v>14992.5</v>
      </c>
      <c r="K54" s="123"/>
      <c r="L54" s="52">
        <v>17991</v>
      </c>
      <c r="M54" s="81">
        <f t="shared" si="9"/>
        <v>17691.149999999998</v>
      </c>
    </row>
    <row r="55" spans="1:14" ht="18" customHeight="1">
      <c r="A55" s="227"/>
      <c r="B55" s="121">
        <v>3</v>
      </c>
      <c r="C55" s="40" t="s">
        <v>135</v>
      </c>
      <c r="D55" s="49" t="s">
        <v>0</v>
      </c>
      <c r="E55" s="49">
        <v>1</v>
      </c>
      <c r="F55" s="50">
        <f t="shared" si="10"/>
        <v>10500</v>
      </c>
      <c r="G55" s="85"/>
      <c r="H55" s="85"/>
      <c r="I55" s="85"/>
      <c r="J55" s="122">
        <f t="shared" si="8"/>
        <v>10500</v>
      </c>
      <c r="K55" s="123"/>
      <c r="L55" s="52">
        <v>12600</v>
      </c>
      <c r="M55" s="81">
        <f t="shared" si="9"/>
        <v>12390</v>
      </c>
    </row>
    <row r="56" spans="1:14" ht="18" customHeight="1">
      <c r="A56" s="227"/>
      <c r="B56" s="121">
        <v>4</v>
      </c>
      <c r="C56" s="40" t="s">
        <v>138</v>
      </c>
      <c r="D56" s="49" t="s">
        <v>0</v>
      </c>
      <c r="E56" s="49">
        <v>2</v>
      </c>
      <c r="F56" s="50">
        <f t="shared" si="10"/>
        <v>875</v>
      </c>
      <c r="G56" s="85"/>
      <c r="H56" s="85"/>
      <c r="I56" s="85"/>
      <c r="J56" s="122">
        <f t="shared" si="8"/>
        <v>1750</v>
      </c>
      <c r="K56" s="123"/>
      <c r="L56" s="52">
        <v>1050</v>
      </c>
      <c r="M56" s="81">
        <f t="shared" si="9"/>
        <v>2065</v>
      </c>
    </row>
    <row r="57" spans="1:14" ht="18" customHeight="1" thickBot="1">
      <c r="A57" s="227"/>
      <c r="B57" s="125"/>
      <c r="C57" s="240" t="s">
        <v>95</v>
      </c>
      <c r="D57" s="241"/>
      <c r="E57" s="241"/>
      <c r="F57" s="241"/>
      <c r="G57" s="241"/>
      <c r="H57" s="241"/>
      <c r="I57" s="242"/>
      <c r="J57" s="167">
        <f>SUM(J53:J56)</f>
        <v>76720</v>
      </c>
      <c r="K57" s="164"/>
      <c r="L57" s="129">
        <f>J57*1.2</f>
        <v>92064</v>
      </c>
      <c r="M57" s="81">
        <f>SUM(M51:M56)</f>
        <v>98945.599999999991</v>
      </c>
    </row>
    <row r="58" spans="1:14" s="130" customFormat="1" ht="16.5" thickBot="1">
      <c r="A58" s="131"/>
      <c r="B58" s="245" t="s">
        <v>97</v>
      </c>
      <c r="C58" s="246"/>
      <c r="D58" s="246"/>
      <c r="E58" s="246"/>
      <c r="F58" s="246"/>
      <c r="G58" s="246"/>
      <c r="H58" s="246"/>
      <c r="I58" s="247"/>
      <c r="J58" s="165">
        <f>J43+J51+J57</f>
        <v>117699.99973333333</v>
      </c>
      <c r="K58" s="166"/>
    </row>
    <row r="59" spans="1:14" ht="15.75" customHeight="1">
      <c r="A59" s="131"/>
      <c r="B59" s="132"/>
      <c r="C59" s="133"/>
      <c r="D59" s="133"/>
      <c r="E59" s="133"/>
      <c r="F59" s="133"/>
      <c r="G59" s="133"/>
      <c r="H59" s="133"/>
      <c r="I59" s="133"/>
      <c r="J59" s="134"/>
      <c r="K59" s="132"/>
      <c r="N59" s="135"/>
    </row>
    <row r="60" spans="1:14" ht="15.75" customHeight="1">
      <c r="N60" s="135"/>
    </row>
    <row r="61" spans="1:14" ht="15.75" customHeight="1">
      <c r="D61" s="129"/>
      <c r="N61" s="135"/>
    </row>
    <row r="62" spans="1:14" ht="15.75" customHeight="1">
      <c r="B62" s="248" t="s">
        <v>98</v>
      </c>
      <c r="C62" s="248"/>
      <c r="D62" s="248"/>
      <c r="E62" s="248"/>
      <c r="F62" s="248"/>
      <c r="G62" s="248"/>
      <c r="H62" s="248"/>
      <c r="I62" s="248"/>
      <c r="J62" s="134">
        <f>J58</f>
        <v>117699.99973333333</v>
      </c>
      <c r="N62" s="135"/>
    </row>
    <row r="63" spans="1:14">
      <c r="B63" s="248" t="s">
        <v>99</v>
      </c>
      <c r="C63" s="248"/>
      <c r="D63" s="248"/>
      <c r="E63" s="248"/>
      <c r="F63" s="248"/>
      <c r="G63" s="248"/>
      <c r="H63" s="248"/>
      <c r="I63" s="248"/>
      <c r="J63" s="134">
        <f>J62*0.2</f>
        <v>23539.999946666667</v>
      </c>
    </row>
    <row r="64" spans="1:14">
      <c r="B64" s="248" t="s">
        <v>100</v>
      </c>
      <c r="C64" s="248"/>
      <c r="D64" s="248"/>
      <c r="E64" s="248"/>
      <c r="F64" s="248"/>
      <c r="G64" s="248"/>
      <c r="H64" s="248"/>
      <c r="I64" s="248"/>
      <c r="J64" s="137">
        <f>J62+J63</f>
        <v>141239.99968000001</v>
      </c>
    </row>
    <row r="67" spans="2:11">
      <c r="B67" s="249" t="s">
        <v>101</v>
      </c>
      <c r="C67" s="249"/>
      <c r="D67" s="243" t="s">
        <v>102</v>
      </c>
      <c r="E67" s="243"/>
      <c r="F67" s="243"/>
      <c r="G67" s="243"/>
      <c r="H67" s="243"/>
      <c r="I67" s="243"/>
      <c r="J67" s="243"/>
      <c r="K67" s="243"/>
    </row>
    <row r="69" spans="2:11">
      <c r="F69" s="243" t="s">
        <v>103</v>
      </c>
      <c r="G69" s="243"/>
      <c r="H69" s="243"/>
      <c r="I69" s="243"/>
      <c r="J69" s="243"/>
    </row>
    <row r="72" spans="2:11">
      <c r="C72" s="138" t="s">
        <v>104</v>
      </c>
      <c r="D72" s="244" t="s">
        <v>142</v>
      </c>
      <c r="E72" s="244"/>
      <c r="F72" s="244"/>
      <c r="G72" s="244"/>
      <c r="H72" s="244"/>
      <c r="I72" s="244"/>
      <c r="J72" s="244"/>
      <c r="K72" s="158"/>
    </row>
    <row r="73" spans="2:11">
      <c r="D73" s="158"/>
      <c r="E73" s="158"/>
      <c r="F73" s="158"/>
      <c r="G73" s="158"/>
      <c r="H73" s="158"/>
      <c r="I73" s="158"/>
      <c r="J73" s="158"/>
      <c r="K73" s="158"/>
    </row>
    <row r="74" spans="2:11">
      <c r="D74" s="158"/>
      <c r="E74" s="158"/>
      <c r="F74" s="244" t="s">
        <v>141</v>
      </c>
      <c r="G74" s="244"/>
      <c r="H74" s="244"/>
      <c r="I74" s="244"/>
      <c r="J74" s="244"/>
      <c r="K74" s="158"/>
    </row>
    <row r="76" spans="2:11">
      <c r="C76" s="81"/>
    </row>
  </sheetData>
  <mergeCells count="25">
    <mergeCell ref="F69:J69"/>
    <mergeCell ref="D72:J72"/>
    <mergeCell ref="F74:J74"/>
    <mergeCell ref="B58:I58"/>
    <mergeCell ref="B62:I62"/>
    <mergeCell ref="B63:I63"/>
    <mergeCell ref="B64:I64"/>
    <mergeCell ref="B67:C67"/>
    <mergeCell ref="D67:K67"/>
    <mergeCell ref="B25:C25"/>
    <mergeCell ref="G27:I27"/>
    <mergeCell ref="A33:A57"/>
    <mergeCell ref="C33:K33"/>
    <mergeCell ref="C34:K34"/>
    <mergeCell ref="C43:I43"/>
    <mergeCell ref="C44:K44"/>
    <mergeCell ref="C51:I51"/>
    <mergeCell ref="C52:K52"/>
    <mergeCell ref="C57:I57"/>
    <mergeCell ref="A22:K22"/>
    <mergeCell ref="C10:H10"/>
    <mergeCell ref="A11:B11"/>
    <mergeCell ref="C11:H11"/>
    <mergeCell ref="I17:J17"/>
    <mergeCell ref="A21:K21"/>
  </mergeCells>
  <pageMargins left="0.7" right="0.7" top="0.75" bottom="0.75" header="0.3" footer="0.3"/>
  <pageSetup paperSize="9" scale="44" orientation="portrait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A43"/>
  <sheetViews>
    <sheetView view="pageBreakPreview" topLeftCell="A4" zoomScaleNormal="100" zoomScaleSheetLayoutView="100" workbookViewId="0">
      <selection activeCell="H18" sqref="H18"/>
    </sheetView>
  </sheetViews>
  <sheetFormatPr defaultRowHeight="12.75"/>
  <cols>
    <col min="1" max="52" width="2" style="140" customWidth="1"/>
    <col min="53" max="53" width="3.42578125" style="140" customWidth="1"/>
    <col min="54" max="256" width="9.140625" style="140"/>
    <col min="257" max="308" width="2" style="140" customWidth="1"/>
    <col min="309" max="309" width="3.42578125" style="140" customWidth="1"/>
    <col min="310" max="512" width="9.140625" style="140"/>
    <col min="513" max="564" width="2" style="140" customWidth="1"/>
    <col min="565" max="565" width="3.42578125" style="140" customWidth="1"/>
    <col min="566" max="768" width="9.140625" style="140"/>
    <col min="769" max="820" width="2" style="140" customWidth="1"/>
    <col min="821" max="821" width="3.42578125" style="140" customWidth="1"/>
    <col min="822" max="1024" width="9.140625" style="140"/>
    <col min="1025" max="1076" width="2" style="140" customWidth="1"/>
    <col min="1077" max="1077" width="3.42578125" style="140" customWidth="1"/>
    <col min="1078" max="1280" width="9.140625" style="140"/>
    <col min="1281" max="1332" width="2" style="140" customWidth="1"/>
    <col min="1333" max="1333" width="3.42578125" style="140" customWidth="1"/>
    <col min="1334" max="1536" width="9.140625" style="140"/>
    <col min="1537" max="1588" width="2" style="140" customWidth="1"/>
    <col min="1589" max="1589" width="3.42578125" style="140" customWidth="1"/>
    <col min="1590" max="1792" width="9.140625" style="140"/>
    <col min="1793" max="1844" width="2" style="140" customWidth="1"/>
    <col min="1845" max="1845" width="3.42578125" style="140" customWidth="1"/>
    <col min="1846" max="2048" width="9.140625" style="140"/>
    <col min="2049" max="2100" width="2" style="140" customWidth="1"/>
    <col min="2101" max="2101" width="3.42578125" style="140" customWidth="1"/>
    <col min="2102" max="2304" width="9.140625" style="140"/>
    <col min="2305" max="2356" width="2" style="140" customWidth="1"/>
    <col min="2357" max="2357" width="3.42578125" style="140" customWidth="1"/>
    <col min="2358" max="2560" width="9.140625" style="140"/>
    <col min="2561" max="2612" width="2" style="140" customWidth="1"/>
    <col min="2613" max="2613" width="3.42578125" style="140" customWidth="1"/>
    <col min="2614" max="2816" width="9.140625" style="140"/>
    <col min="2817" max="2868" width="2" style="140" customWidth="1"/>
    <col min="2869" max="2869" width="3.42578125" style="140" customWidth="1"/>
    <col min="2870" max="3072" width="9.140625" style="140"/>
    <col min="3073" max="3124" width="2" style="140" customWidth="1"/>
    <col min="3125" max="3125" width="3.42578125" style="140" customWidth="1"/>
    <col min="3126" max="3328" width="9.140625" style="140"/>
    <col min="3329" max="3380" width="2" style="140" customWidth="1"/>
    <col min="3381" max="3381" width="3.42578125" style="140" customWidth="1"/>
    <col min="3382" max="3584" width="9.140625" style="140"/>
    <col min="3585" max="3636" width="2" style="140" customWidth="1"/>
    <col min="3637" max="3637" width="3.42578125" style="140" customWidth="1"/>
    <col min="3638" max="3840" width="9.140625" style="140"/>
    <col min="3841" max="3892" width="2" style="140" customWidth="1"/>
    <col min="3893" max="3893" width="3.42578125" style="140" customWidth="1"/>
    <col min="3894" max="4096" width="9.140625" style="140"/>
    <col min="4097" max="4148" width="2" style="140" customWidth="1"/>
    <col min="4149" max="4149" width="3.42578125" style="140" customWidth="1"/>
    <col min="4150" max="4352" width="9.140625" style="140"/>
    <col min="4353" max="4404" width="2" style="140" customWidth="1"/>
    <col min="4405" max="4405" width="3.42578125" style="140" customWidth="1"/>
    <col min="4406" max="4608" width="9.140625" style="140"/>
    <col min="4609" max="4660" width="2" style="140" customWidth="1"/>
    <col min="4661" max="4661" width="3.42578125" style="140" customWidth="1"/>
    <col min="4662" max="4864" width="9.140625" style="140"/>
    <col min="4865" max="4916" width="2" style="140" customWidth="1"/>
    <col min="4917" max="4917" width="3.42578125" style="140" customWidth="1"/>
    <col min="4918" max="5120" width="9.140625" style="140"/>
    <col min="5121" max="5172" width="2" style="140" customWidth="1"/>
    <col min="5173" max="5173" width="3.42578125" style="140" customWidth="1"/>
    <col min="5174" max="5376" width="9.140625" style="140"/>
    <col min="5377" max="5428" width="2" style="140" customWidth="1"/>
    <col min="5429" max="5429" width="3.42578125" style="140" customWidth="1"/>
    <col min="5430" max="5632" width="9.140625" style="140"/>
    <col min="5633" max="5684" width="2" style="140" customWidth="1"/>
    <col min="5685" max="5685" width="3.42578125" style="140" customWidth="1"/>
    <col min="5686" max="5888" width="9.140625" style="140"/>
    <col min="5889" max="5940" width="2" style="140" customWidth="1"/>
    <col min="5941" max="5941" width="3.42578125" style="140" customWidth="1"/>
    <col min="5942" max="6144" width="9.140625" style="140"/>
    <col min="6145" max="6196" width="2" style="140" customWidth="1"/>
    <col min="6197" max="6197" width="3.42578125" style="140" customWidth="1"/>
    <col min="6198" max="6400" width="9.140625" style="140"/>
    <col min="6401" max="6452" width="2" style="140" customWidth="1"/>
    <col min="6453" max="6453" width="3.42578125" style="140" customWidth="1"/>
    <col min="6454" max="6656" width="9.140625" style="140"/>
    <col min="6657" max="6708" width="2" style="140" customWidth="1"/>
    <col min="6709" max="6709" width="3.42578125" style="140" customWidth="1"/>
    <col min="6710" max="6912" width="9.140625" style="140"/>
    <col min="6913" max="6964" width="2" style="140" customWidth="1"/>
    <col min="6965" max="6965" width="3.42578125" style="140" customWidth="1"/>
    <col min="6966" max="7168" width="9.140625" style="140"/>
    <col min="7169" max="7220" width="2" style="140" customWidth="1"/>
    <col min="7221" max="7221" width="3.42578125" style="140" customWidth="1"/>
    <col min="7222" max="7424" width="9.140625" style="140"/>
    <col min="7425" max="7476" width="2" style="140" customWidth="1"/>
    <col min="7477" max="7477" width="3.42578125" style="140" customWidth="1"/>
    <col min="7478" max="7680" width="9.140625" style="140"/>
    <col min="7681" max="7732" width="2" style="140" customWidth="1"/>
    <col min="7733" max="7733" width="3.42578125" style="140" customWidth="1"/>
    <col min="7734" max="7936" width="9.140625" style="140"/>
    <col min="7937" max="7988" width="2" style="140" customWidth="1"/>
    <col min="7989" max="7989" width="3.42578125" style="140" customWidth="1"/>
    <col min="7990" max="8192" width="9.140625" style="140"/>
    <col min="8193" max="8244" width="2" style="140" customWidth="1"/>
    <col min="8245" max="8245" width="3.42578125" style="140" customWidth="1"/>
    <col min="8246" max="8448" width="9.140625" style="140"/>
    <col min="8449" max="8500" width="2" style="140" customWidth="1"/>
    <col min="8501" max="8501" width="3.42578125" style="140" customWidth="1"/>
    <col min="8502" max="8704" width="9.140625" style="140"/>
    <col min="8705" max="8756" width="2" style="140" customWidth="1"/>
    <col min="8757" max="8757" width="3.42578125" style="140" customWidth="1"/>
    <col min="8758" max="8960" width="9.140625" style="140"/>
    <col min="8961" max="9012" width="2" style="140" customWidth="1"/>
    <col min="9013" max="9013" width="3.42578125" style="140" customWidth="1"/>
    <col min="9014" max="9216" width="9.140625" style="140"/>
    <col min="9217" max="9268" width="2" style="140" customWidth="1"/>
    <col min="9269" max="9269" width="3.42578125" style="140" customWidth="1"/>
    <col min="9270" max="9472" width="9.140625" style="140"/>
    <col min="9473" max="9524" width="2" style="140" customWidth="1"/>
    <col min="9525" max="9525" width="3.42578125" style="140" customWidth="1"/>
    <col min="9526" max="9728" width="9.140625" style="140"/>
    <col min="9729" max="9780" width="2" style="140" customWidth="1"/>
    <col min="9781" max="9781" width="3.42578125" style="140" customWidth="1"/>
    <col min="9782" max="9984" width="9.140625" style="140"/>
    <col min="9985" max="10036" width="2" style="140" customWidth="1"/>
    <col min="10037" max="10037" width="3.42578125" style="140" customWidth="1"/>
    <col min="10038" max="10240" width="9.140625" style="140"/>
    <col min="10241" max="10292" width="2" style="140" customWidth="1"/>
    <col min="10293" max="10293" width="3.42578125" style="140" customWidth="1"/>
    <col min="10294" max="10496" width="9.140625" style="140"/>
    <col min="10497" max="10548" width="2" style="140" customWidth="1"/>
    <col min="10549" max="10549" width="3.42578125" style="140" customWidth="1"/>
    <col min="10550" max="10752" width="9.140625" style="140"/>
    <col min="10753" max="10804" width="2" style="140" customWidth="1"/>
    <col min="10805" max="10805" width="3.42578125" style="140" customWidth="1"/>
    <col min="10806" max="11008" width="9.140625" style="140"/>
    <col min="11009" max="11060" width="2" style="140" customWidth="1"/>
    <col min="11061" max="11061" width="3.42578125" style="140" customWidth="1"/>
    <col min="11062" max="11264" width="9.140625" style="140"/>
    <col min="11265" max="11316" width="2" style="140" customWidth="1"/>
    <col min="11317" max="11317" width="3.42578125" style="140" customWidth="1"/>
    <col min="11318" max="11520" width="9.140625" style="140"/>
    <col min="11521" max="11572" width="2" style="140" customWidth="1"/>
    <col min="11573" max="11573" width="3.42578125" style="140" customWidth="1"/>
    <col min="11574" max="11776" width="9.140625" style="140"/>
    <col min="11777" max="11828" width="2" style="140" customWidth="1"/>
    <col min="11829" max="11829" width="3.42578125" style="140" customWidth="1"/>
    <col min="11830" max="12032" width="9.140625" style="140"/>
    <col min="12033" max="12084" width="2" style="140" customWidth="1"/>
    <col min="12085" max="12085" width="3.42578125" style="140" customWidth="1"/>
    <col min="12086" max="12288" width="9.140625" style="140"/>
    <col min="12289" max="12340" width="2" style="140" customWidth="1"/>
    <col min="12341" max="12341" width="3.42578125" style="140" customWidth="1"/>
    <col min="12342" max="12544" width="9.140625" style="140"/>
    <col min="12545" max="12596" width="2" style="140" customWidth="1"/>
    <col min="12597" max="12597" width="3.42578125" style="140" customWidth="1"/>
    <col min="12598" max="12800" width="9.140625" style="140"/>
    <col min="12801" max="12852" width="2" style="140" customWidth="1"/>
    <col min="12853" max="12853" width="3.42578125" style="140" customWidth="1"/>
    <col min="12854" max="13056" width="9.140625" style="140"/>
    <col min="13057" max="13108" width="2" style="140" customWidth="1"/>
    <col min="13109" max="13109" width="3.42578125" style="140" customWidth="1"/>
    <col min="13110" max="13312" width="9.140625" style="140"/>
    <col min="13313" max="13364" width="2" style="140" customWidth="1"/>
    <col min="13365" max="13365" width="3.42578125" style="140" customWidth="1"/>
    <col min="13366" max="13568" width="9.140625" style="140"/>
    <col min="13569" max="13620" width="2" style="140" customWidth="1"/>
    <col min="13621" max="13621" width="3.42578125" style="140" customWidth="1"/>
    <col min="13622" max="13824" width="9.140625" style="140"/>
    <col min="13825" max="13876" width="2" style="140" customWidth="1"/>
    <col min="13877" max="13877" width="3.42578125" style="140" customWidth="1"/>
    <col min="13878" max="14080" width="9.140625" style="140"/>
    <col min="14081" max="14132" width="2" style="140" customWidth="1"/>
    <col min="14133" max="14133" width="3.42578125" style="140" customWidth="1"/>
    <col min="14134" max="14336" width="9.140625" style="140"/>
    <col min="14337" max="14388" width="2" style="140" customWidth="1"/>
    <col min="14389" max="14389" width="3.42578125" style="140" customWidth="1"/>
    <col min="14390" max="14592" width="9.140625" style="140"/>
    <col min="14593" max="14644" width="2" style="140" customWidth="1"/>
    <col min="14645" max="14645" width="3.42578125" style="140" customWidth="1"/>
    <col min="14646" max="14848" width="9.140625" style="140"/>
    <col min="14849" max="14900" width="2" style="140" customWidth="1"/>
    <col min="14901" max="14901" width="3.42578125" style="140" customWidth="1"/>
    <col min="14902" max="15104" width="9.140625" style="140"/>
    <col min="15105" max="15156" width="2" style="140" customWidth="1"/>
    <col min="15157" max="15157" width="3.42578125" style="140" customWidth="1"/>
    <col min="15158" max="15360" width="9.140625" style="140"/>
    <col min="15361" max="15412" width="2" style="140" customWidth="1"/>
    <col min="15413" max="15413" width="3.42578125" style="140" customWidth="1"/>
    <col min="15414" max="15616" width="9.140625" style="140"/>
    <col min="15617" max="15668" width="2" style="140" customWidth="1"/>
    <col min="15669" max="15669" width="3.42578125" style="140" customWidth="1"/>
    <col min="15670" max="15872" width="9.140625" style="140"/>
    <col min="15873" max="15924" width="2" style="140" customWidth="1"/>
    <col min="15925" max="15925" width="3.42578125" style="140" customWidth="1"/>
    <col min="15926" max="16128" width="9.140625" style="140"/>
    <col min="16129" max="16180" width="2" style="140" customWidth="1"/>
    <col min="16181" max="16181" width="3.42578125" style="140" customWidth="1"/>
    <col min="16182" max="16384" width="9.140625" style="140"/>
  </cols>
  <sheetData>
    <row r="1" spans="1:53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</row>
    <row r="2" spans="1:53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 t="s">
        <v>105</v>
      </c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</row>
    <row r="3" spans="1:53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 t="s">
        <v>34</v>
      </c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</row>
    <row r="4" spans="1:53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 t="s">
        <v>106</v>
      </c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</row>
    <row r="5" spans="1:53" ht="13.5" thickBot="1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257" t="s">
        <v>36</v>
      </c>
      <c r="AQ5" s="258"/>
      <c r="AR5" s="258"/>
      <c r="AS5" s="258"/>
      <c r="AT5" s="258"/>
      <c r="AU5" s="258"/>
      <c r="AV5" s="258"/>
      <c r="AW5" s="258"/>
      <c r="AX5" s="258"/>
      <c r="AY5" s="258"/>
      <c r="AZ5" s="258"/>
      <c r="BA5" s="259"/>
    </row>
    <row r="6" spans="1:53">
      <c r="A6" s="139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260" t="s">
        <v>37</v>
      </c>
      <c r="AH6" s="260"/>
      <c r="AI6" s="260"/>
      <c r="AJ6" s="260"/>
      <c r="AK6" s="260"/>
      <c r="AL6" s="260"/>
      <c r="AM6" s="260"/>
      <c r="AN6" s="260"/>
      <c r="AO6" s="261"/>
      <c r="AP6" s="262" t="s">
        <v>107</v>
      </c>
      <c r="AQ6" s="263"/>
      <c r="AR6" s="263"/>
      <c r="AS6" s="263"/>
      <c r="AT6" s="263"/>
      <c r="AU6" s="263"/>
      <c r="AV6" s="263"/>
      <c r="AW6" s="263"/>
      <c r="AX6" s="263"/>
      <c r="AY6" s="263"/>
      <c r="AZ6" s="263"/>
      <c r="BA6" s="264"/>
    </row>
    <row r="7" spans="1:53">
      <c r="A7" s="139"/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9"/>
      <c r="AH7" s="139"/>
      <c r="AI7" s="139"/>
      <c r="AJ7" s="139"/>
      <c r="AK7" s="139"/>
      <c r="AL7" s="139"/>
      <c r="AM7" s="139"/>
      <c r="AN7" s="139"/>
      <c r="AO7" s="139"/>
      <c r="AP7" s="265"/>
      <c r="AQ7" s="266"/>
      <c r="AR7" s="266"/>
      <c r="AS7" s="266"/>
      <c r="AT7" s="266"/>
      <c r="AU7" s="266"/>
      <c r="AV7" s="266"/>
      <c r="AW7" s="266"/>
      <c r="AX7" s="266"/>
      <c r="AY7" s="266"/>
      <c r="AZ7" s="266"/>
      <c r="BA7" s="267"/>
    </row>
    <row r="8" spans="1:53">
      <c r="A8" s="139" t="s">
        <v>38</v>
      </c>
      <c r="B8" s="139"/>
      <c r="C8" s="139"/>
      <c r="D8" s="139"/>
      <c r="E8" s="139"/>
      <c r="F8" s="269"/>
      <c r="G8" s="269"/>
      <c r="H8" s="269"/>
      <c r="I8" s="269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9"/>
      <c r="V8" s="269"/>
      <c r="W8" s="269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141" t="s">
        <v>39</v>
      </c>
      <c r="AL8" s="139"/>
      <c r="AM8" s="139"/>
      <c r="AN8" s="139"/>
      <c r="AO8" s="139"/>
      <c r="AP8" s="268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70"/>
    </row>
    <row r="9" spans="1:53">
      <c r="A9" s="139"/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42" t="s">
        <v>108</v>
      </c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250"/>
      <c r="AQ9" s="251"/>
      <c r="AR9" s="251"/>
      <c r="AS9" s="251"/>
      <c r="AT9" s="251"/>
      <c r="AU9" s="251"/>
      <c r="AV9" s="251"/>
      <c r="AW9" s="251"/>
      <c r="AX9" s="251"/>
      <c r="AY9" s="251"/>
      <c r="AZ9" s="251"/>
      <c r="BA9" s="252"/>
    </row>
    <row r="10" spans="1:53" ht="26.25" customHeight="1">
      <c r="A10" s="139" t="s">
        <v>109</v>
      </c>
      <c r="B10" s="139"/>
      <c r="C10" s="139"/>
      <c r="D10" s="139"/>
      <c r="E10" s="139"/>
      <c r="F10" s="143"/>
      <c r="G10" s="256" t="str">
        <f>Лист1!C8</f>
        <v>ООО "Мелон"</v>
      </c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141" t="s">
        <v>39</v>
      </c>
      <c r="AL10" s="139"/>
      <c r="AM10" s="139"/>
      <c r="AN10" s="139"/>
      <c r="AO10" s="139"/>
      <c r="AP10" s="253"/>
      <c r="AQ10" s="254"/>
      <c r="AR10" s="254"/>
      <c r="AS10" s="254"/>
      <c r="AT10" s="254"/>
      <c r="AU10" s="254"/>
      <c r="AV10" s="254"/>
      <c r="AW10" s="254"/>
      <c r="AX10" s="254"/>
      <c r="AY10" s="254"/>
      <c r="AZ10" s="254"/>
      <c r="BA10" s="255"/>
    </row>
    <row r="11" spans="1:53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42" t="s">
        <v>108</v>
      </c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265">
        <v>56843147</v>
      </c>
      <c r="AQ11" s="266"/>
      <c r="AR11" s="266"/>
      <c r="AS11" s="266"/>
      <c r="AT11" s="266"/>
      <c r="AU11" s="266"/>
      <c r="AV11" s="266"/>
      <c r="AW11" s="266"/>
      <c r="AX11" s="266"/>
      <c r="AY11" s="266"/>
      <c r="AZ11" s="266"/>
      <c r="BA11" s="267"/>
    </row>
    <row r="12" spans="1:53" ht="26.25" customHeight="1">
      <c r="A12" s="139" t="s">
        <v>110</v>
      </c>
      <c r="B12" s="139"/>
      <c r="C12" s="139"/>
      <c r="D12" s="139"/>
      <c r="E12" s="139"/>
      <c r="F12" s="139"/>
      <c r="G12" s="256" t="s">
        <v>111</v>
      </c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141" t="s">
        <v>39</v>
      </c>
      <c r="AL12" s="139"/>
      <c r="AM12" s="139"/>
      <c r="AN12" s="139"/>
      <c r="AO12" s="139"/>
      <c r="AP12" s="268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70"/>
    </row>
    <row r="13" spans="1:53">
      <c r="A13" s="139"/>
      <c r="B13" s="139"/>
      <c r="C13" s="139"/>
      <c r="D13" s="139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5" t="s">
        <v>108</v>
      </c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39"/>
      <c r="AL13" s="139"/>
      <c r="AM13" s="139"/>
      <c r="AN13" s="139"/>
      <c r="AO13" s="139"/>
      <c r="AP13" s="265"/>
      <c r="AQ13" s="266"/>
      <c r="AR13" s="266"/>
      <c r="AS13" s="266"/>
      <c r="AT13" s="266"/>
      <c r="AU13" s="266"/>
      <c r="AV13" s="266"/>
      <c r="AW13" s="266"/>
      <c r="AX13" s="266"/>
      <c r="AY13" s="266"/>
      <c r="AZ13" s="266"/>
      <c r="BA13" s="267"/>
    </row>
    <row r="14" spans="1:53">
      <c r="A14" s="139" t="s">
        <v>43</v>
      </c>
      <c r="B14" s="139"/>
      <c r="C14" s="139"/>
      <c r="D14" s="139"/>
      <c r="E14" s="271" t="str">
        <f>Лист1!C10</f>
        <v>Московская обл.,г. Фрязино, Пр.Мира д.5а</v>
      </c>
      <c r="F14" s="271"/>
      <c r="G14" s="271"/>
      <c r="H14" s="271"/>
      <c r="I14" s="271"/>
      <c r="J14" s="271"/>
      <c r="K14" s="271"/>
      <c r="L14" s="271"/>
      <c r="M14" s="271"/>
      <c r="N14" s="271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141" t="s">
        <v>39</v>
      </c>
      <c r="AL14" s="139"/>
      <c r="AM14" s="139"/>
      <c r="AN14" s="139"/>
      <c r="AO14" s="139"/>
      <c r="AP14" s="268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70"/>
    </row>
    <row r="15" spans="1:53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42" t="s">
        <v>112</v>
      </c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41"/>
      <c r="AB15" s="139"/>
      <c r="AC15" s="272" t="s">
        <v>45</v>
      </c>
      <c r="AD15" s="272"/>
      <c r="AE15" s="272"/>
      <c r="AF15" s="272"/>
      <c r="AG15" s="272"/>
      <c r="AH15" s="272"/>
      <c r="AI15" s="272"/>
      <c r="AJ15" s="272"/>
      <c r="AK15" s="272"/>
      <c r="AL15" s="272"/>
      <c r="AM15" s="272"/>
      <c r="AN15" s="272"/>
      <c r="AO15" s="261"/>
      <c r="AP15" s="265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7"/>
    </row>
    <row r="16" spans="1:53">
      <c r="A16" s="139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41"/>
      <c r="AA16" s="141"/>
      <c r="AB16" s="141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61"/>
      <c r="AP16" s="268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70"/>
    </row>
    <row r="17" spans="1:53" ht="15.75">
      <c r="A17" s="139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 t="s">
        <v>113</v>
      </c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282" t="s">
        <v>114</v>
      </c>
      <c r="AL17" s="283"/>
      <c r="AM17" s="283"/>
      <c r="AN17" s="283"/>
      <c r="AO17" s="284"/>
      <c r="AP17" s="285" t="s">
        <v>143</v>
      </c>
      <c r="AQ17" s="286"/>
      <c r="AR17" s="286"/>
      <c r="AS17" s="286"/>
      <c r="AT17" s="286"/>
      <c r="AU17" s="286"/>
      <c r="AV17" s="286"/>
      <c r="AW17" s="286"/>
      <c r="AX17" s="286"/>
      <c r="AY17" s="286"/>
      <c r="AZ17" s="286"/>
      <c r="BA17" s="287"/>
    </row>
    <row r="18" spans="1:53" ht="15.75">
      <c r="A18" s="139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41"/>
      <c r="AK18" s="282" t="s">
        <v>48</v>
      </c>
      <c r="AL18" s="283"/>
      <c r="AM18" s="283"/>
      <c r="AN18" s="283"/>
      <c r="AO18" s="284"/>
      <c r="AP18" s="288">
        <v>44253</v>
      </c>
      <c r="AQ18" s="289"/>
      <c r="AR18" s="289"/>
      <c r="AS18" s="289"/>
      <c r="AT18" s="289"/>
      <c r="AU18" s="289"/>
      <c r="AV18" s="289"/>
      <c r="AW18" s="289"/>
      <c r="AX18" s="289"/>
      <c r="AY18" s="289"/>
      <c r="AZ18" s="289"/>
      <c r="BA18" s="290"/>
    </row>
    <row r="19" spans="1:53" ht="13.5" thickBot="1">
      <c r="A19" s="139"/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46" t="s">
        <v>49</v>
      </c>
      <c r="AO19" s="139"/>
      <c r="AP19" s="291"/>
      <c r="AQ19" s="292"/>
      <c r="AR19" s="292"/>
      <c r="AS19" s="292"/>
      <c r="AT19" s="292"/>
      <c r="AU19" s="292"/>
      <c r="AV19" s="292"/>
      <c r="AW19" s="292"/>
      <c r="AX19" s="292"/>
      <c r="AY19" s="292"/>
      <c r="AZ19" s="292"/>
      <c r="BA19" s="293"/>
    </row>
    <row r="20" spans="1:53">
      <c r="A20" s="139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</row>
    <row r="21" spans="1:53">
      <c r="A21" s="139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273" t="s">
        <v>50</v>
      </c>
      <c r="Y21" s="274"/>
      <c r="Z21" s="274"/>
      <c r="AA21" s="274"/>
      <c r="AB21" s="274"/>
      <c r="AC21" s="274"/>
      <c r="AD21" s="274"/>
      <c r="AE21" s="274"/>
      <c r="AF21" s="275"/>
      <c r="AG21" s="273" t="s">
        <v>51</v>
      </c>
      <c r="AH21" s="274"/>
      <c r="AI21" s="274"/>
      <c r="AJ21" s="274"/>
      <c r="AK21" s="274"/>
      <c r="AL21" s="274"/>
      <c r="AM21" s="274"/>
      <c r="AN21" s="274"/>
      <c r="AO21" s="274"/>
      <c r="AP21" s="275"/>
      <c r="AQ21" s="139"/>
      <c r="AR21" s="279" t="s">
        <v>52</v>
      </c>
      <c r="AS21" s="280"/>
      <c r="AT21" s="280"/>
      <c r="AU21" s="280"/>
      <c r="AV21" s="280"/>
      <c r="AW21" s="280"/>
      <c r="AX21" s="280"/>
      <c r="AY21" s="280"/>
      <c r="AZ21" s="280"/>
      <c r="BA21" s="281"/>
    </row>
    <row r="22" spans="1:53" ht="13.5" thickBot="1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276"/>
      <c r="Y22" s="277"/>
      <c r="Z22" s="277"/>
      <c r="AA22" s="277"/>
      <c r="AB22" s="277"/>
      <c r="AC22" s="277"/>
      <c r="AD22" s="277"/>
      <c r="AE22" s="277"/>
      <c r="AF22" s="278"/>
      <c r="AG22" s="276"/>
      <c r="AH22" s="277"/>
      <c r="AI22" s="277"/>
      <c r="AJ22" s="277"/>
      <c r="AK22" s="277"/>
      <c r="AL22" s="277"/>
      <c r="AM22" s="277"/>
      <c r="AN22" s="277"/>
      <c r="AO22" s="277"/>
      <c r="AP22" s="278"/>
      <c r="AQ22" s="139"/>
      <c r="AR22" s="257" t="s">
        <v>53</v>
      </c>
      <c r="AS22" s="258"/>
      <c r="AT22" s="258"/>
      <c r="AU22" s="258"/>
      <c r="AV22" s="259"/>
      <c r="AW22" s="257" t="s">
        <v>54</v>
      </c>
      <c r="AX22" s="258"/>
      <c r="AY22" s="258"/>
      <c r="AZ22" s="258"/>
      <c r="BA22" s="259"/>
    </row>
    <row r="23" spans="1:53" ht="13.5" thickBot="1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294" t="s">
        <v>115</v>
      </c>
      <c r="S23" s="294"/>
      <c r="T23" s="294"/>
      <c r="U23" s="294"/>
      <c r="V23" s="294"/>
      <c r="W23" s="295"/>
      <c r="X23" s="296">
        <v>1</v>
      </c>
      <c r="Y23" s="297"/>
      <c r="Z23" s="297"/>
      <c r="AA23" s="297"/>
      <c r="AB23" s="297"/>
      <c r="AC23" s="297"/>
      <c r="AD23" s="297"/>
      <c r="AE23" s="297"/>
      <c r="AF23" s="298"/>
      <c r="AG23" s="299">
        <v>44265</v>
      </c>
      <c r="AH23" s="300"/>
      <c r="AI23" s="300"/>
      <c r="AJ23" s="300"/>
      <c r="AK23" s="300"/>
      <c r="AL23" s="300"/>
      <c r="AM23" s="300"/>
      <c r="AN23" s="300"/>
      <c r="AO23" s="300"/>
      <c r="AP23" s="301"/>
      <c r="AQ23" s="147"/>
      <c r="AR23" s="302">
        <v>44256</v>
      </c>
      <c r="AS23" s="303"/>
      <c r="AT23" s="303"/>
      <c r="AU23" s="303"/>
      <c r="AV23" s="304"/>
      <c r="AW23" s="305">
        <v>44286</v>
      </c>
      <c r="AX23" s="303"/>
      <c r="AY23" s="303"/>
      <c r="AZ23" s="303"/>
      <c r="BA23" s="306"/>
    </row>
    <row r="24" spans="1:53">
      <c r="A24" s="139"/>
      <c r="B24" s="139"/>
      <c r="C24" s="139"/>
      <c r="D24" s="139"/>
      <c r="E24" s="139"/>
      <c r="F24" s="139"/>
      <c r="G24" s="139"/>
      <c r="H24" s="139"/>
      <c r="I24" s="139"/>
      <c r="J24" s="139"/>
      <c r="K24" s="148" t="s">
        <v>116</v>
      </c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 t="s">
        <v>117</v>
      </c>
      <c r="AS24" s="139"/>
      <c r="AT24" s="139"/>
      <c r="AU24" s="139"/>
      <c r="AV24" s="139"/>
      <c r="AW24" s="139"/>
      <c r="AX24" s="139"/>
      <c r="AY24" s="139"/>
      <c r="AZ24" s="139"/>
      <c r="BA24" s="139"/>
    </row>
    <row r="25" spans="1:53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</row>
    <row r="26" spans="1:53">
      <c r="A26" s="321" t="s">
        <v>118</v>
      </c>
      <c r="B26" s="322"/>
      <c r="C26" s="323"/>
      <c r="D26" s="327" t="s">
        <v>119</v>
      </c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9"/>
      <c r="AA26" s="273" t="s">
        <v>36</v>
      </c>
      <c r="AB26" s="274"/>
      <c r="AC26" s="274"/>
      <c r="AD26" s="275"/>
      <c r="AE26" s="336" t="s">
        <v>120</v>
      </c>
      <c r="AF26" s="337"/>
      <c r="AG26" s="337"/>
      <c r="AH26" s="337"/>
      <c r="AI26" s="337"/>
      <c r="AJ26" s="337"/>
      <c r="AK26" s="337"/>
      <c r="AL26" s="337"/>
      <c r="AM26" s="337"/>
      <c r="AN26" s="337"/>
      <c r="AO26" s="337"/>
      <c r="AP26" s="337"/>
      <c r="AQ26" s="337"/>
      <c r="AR26" s="337"/>
      <c r="AS26" s="337"/>
      <c r="AT26" s="337"/>
      <c r="AU26" s="337"/>
      <c r="AV26" s="337"/>
      <c r="AW26" s="337"/>
      <c r="AX26" s="337"/>
      <c r="AY26" s="337"/>
      <c r="AZ26" s="337"/>
      <c r="BA26" s="338"/>
    </row>
    <row r="27" spans="1:53">
      <c r="A27" s="324"/>
      <c r="B27" s="325"/>
      <c r="C27" s="326"/>
      <c r="D27" s="330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1"/>
      <c r="T27" s="331"/>
      <c r="U27" s="331"/>
      <c r="V27" s="331"/>
      <c r="W27" s="331"/>
      <c r="X27" s="331"/>
      <c r="Y27" s="331"/>
      <c r="Z27" s="332"/>
      <c r="AA27" s="333"/>
      <c r="AB27" s="334"/>
      <c r="AC27" s="334"/>
      <c r="AD27" s="335"/>
      <c r="AE27" s="313" t="s">
        <v>121</v>
      </c>
      <c r="AF27" s="314"/>
      <c r="AG27" s="314"/>
      <c r="AH27" s="314"/>
      <c r="AI27" s="314"/>
      <c r="AJ27" s="314"/>
      <c r="AK27" s="315"/>
      <c r="AL27" s="313" t="s">
        <v>122</v>
      </c>
      <c r="AM27" s="314"/>
      <c r="AN27" s="314"/>
      <c r="AO27" s="314"/>
      <c r="AP27" s="314"/>
      <c r="AQ27" s="314"/>
      <c r="AR27" s="314"/>
      <c r="AS27" s="315"/>
      <c r="AT27" s="313" t="s">
        <v>123</v>
      </c>
      <c r="AU27" s="314"/>
      <c r="AV27" s="314"/>
      <c r="AW27" s="314"/>
      <c r="AX27" s="314"/>
      <c r="AY27" s="314"/>
      <c r="AZ27" s="314"/>
      <c r="BA27" s="315"/>
    </row>
    <row r="28" spans="1:53" ht="13.5" thickBot="1">
      <c r="A28" s="307">
        <v>1</v>
      </c>
      <c r="B28" s="316"/>
      <c r="C28" s="317"/>
      <c r="D28" s="307">
        <v>2</v>
      </c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7"/>
      <c r="AA28" s="318">
        <v>3</v>
      </c>
      <c r="AB28" s="319"/>
      <c r="AC28" s="319"/>
      <c r="AD28" s="320"/>
      <c r="AE28" s="318">
        <v>4</v>
      </c>
      <c r="AF28" s="319"/>
      <c r="AG28" s="319"/>
      <c r="AH28" s="319"/>
      <c r="AI28" s="319"/>
      <c r="AJ28" s="319"/>
      <c r="AK28" s="320"/>
      <c r="AL28" s="318">
        <v>5</v>
      </c>
      <c r="AM28" s="319"/>
      <c r="AN28" s="319"/>
      <c r="AO28" s="319"/>
      <c r="AP28" s="319"/>
      <c r="AQ28" s="319"/>
      <c r="AR28" s="319"/>
      <c r="AS28" s="320"/>
      <c r="AT28" s="318">
        <v>6</v>
      </c>
      <c r="AU28" s="319"/>
      <c r="AV28" s="319"/>
      <c r="AW28" s="319"/>
      <c r="AX28" s="319"/>
      <c r="AY28" s="319"/>
      <c r="AZ28" s="319"/>
      <c r="BA28" s="320"/>
    </row>
    <row r="29" spans="1:53" ht="14.25">
      <c r="A29" s="307">
        <v>1</v>
      </c>
      <c r="B29" s="308"/>
      <c r="C29" s="309"/>
      <c r="D29" s="339" t="s">
        <v>124</v>
      </c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1"/>
      <c r="AA29" s="149"/>
      <c r="AB29" s="150"/>
      <c r="AC29" s="150"/>
      <c r="AD29" s="151"/>
      <c r="AE29" s="342">
        <f>AL29</f>
        <v>117699.99973333333</v>
      </c>
      <c r="AF29" s="343"/>
      <c r="AG29" s="343"/>
      <c r="AH29" s="343"/>
      <c r="AI29" s="343"/>
      <c r="AJ29" s="343"/>
      <c r="AK29" s="344"/>
      <c r="AL29" s="345">
        <f>AT29</f>
        <v>117699.99973333333</v>
      </c>
      <c r="AM29" s="346"/>
      <c r="AN29" s="346"/>
      <c r="AO29" s="346"/>
      <c r="AP29" s="346"/>
      <c r="AQ29" s="346"/>
      <c r="AR29" s="346"/>
      <c r="AS29" s="346"/>
      <c r="AT29" s="345">
        <f>Лист1!J62</f>
        <v>117699.99973333333</v>
      </c>
      <c r="AU29" s="346"/>
      <c r="AV29" s="346"/>
      <c r="AW29" s="346"/>
      <c r="AX29" s="346"/>
      <c r="AY29" s="346"/>
      <c r="AZ29" s="346"/>
      <c r="BA29" s="347"/>
    </row>
    <row r="30" spans="1:53" ht="13.5" thickBot="1">
      <c r="A30" s="307">
        <v>2</v>
      </c>
      <c r="B30" s="308"/>
      <c r="C30" s="309"/>
      <c r="D30" s="310" t="s">
        <v>125</v>
      </c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G30" s="311"/>
      <c r="AH30" s="311"/>
      <c r="AI30" s="311"/>
      <c r="AJ30" s="311"/>
      <c r="AK30" s="311"/>
      <c r="AL30" s="311"/>
      <c r="AM30" s="311"/>
      <c r="AN30" s="311"/>
      <c r="AO30" s="311"/>
      <c r="AP30" s="311"/>
      <c r="AQ30" s="311"/>
      <c r="AR30" s="311"/>
      <c r="AS30" s="311"/>
      <c r="AT30" s="311"/>
      <c r="AU30" s="311"/>
      <c r="AV30" s="311"/>
      <c r="AW30" s="311"/>
      <c r="AX30" s="311"/>
      <c r="AY30" s="311"/>
      <c r="AZ30" s="311"/>
      <c r="BA30" s="312"/>
    </row>
    <row r="31" spans="1:53" ht="15" thickBot="1">
      <c r="A31" s="307">
        <v>3</v>
      </c>
      <c r="B31" s="308"/>
      <c r="C31" s="309"/>
      <c r="D31" s="339" t="s">
        <v>126</v>
      </c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0"/>
      <c r="T31" s="340"/>
      <c r="U31" s="340"/>
      <c r="V31" s="340"/>
      <c r="W31" s="340"/>
      <c r="X31" s="340"/>
      <c r="Y31" s="340"/>
      <c r="Z31" s="341"/>
      <c r="AA31" s="152"/>
      <c r="AB31" s="153"/>
      <c r="AC31" s="153"/>
      <c r="AD31" s="154"/>
      <c r="AE31" s="357">
        <f>AL31</f>
        <v>117699.99973333333</v>
      </c>
      <c r="AF31" s="358"/>
      <c r="AG31" s="358"/>
      <c r="AH31" s="358"/>
      <c r="AI31" s="358"/>
      <c r="AJ31" s="358"/>
      <c r="AK31" s="359"/>
      <c r="AL31" s="360">
        <f>AT31</f>
        <v>117699.99973333333</v>
      </c>
      <c r="AM31" s="361"/>
      <c r="AN31" s="361"/>
      <c r="AO31" s="361"/>
      <c r="AP31" s="361"/>
      <c r="AQ31" s="361"/>
      <c r="AR31" s="361"/>
      <c r="AS31" s="361"/>
      <c r="AT31" s="360">
        <f>AT29</f>
        <v>117699.99973333333</v>
      </c>
      <c r="AU31" s="361"/>
      <c r="AV31" s="361"/>
      <c r="AW31" s="361"/>
      <c r="AX31" s="361"/>
      <c r="AY31" s="361"/>
      <c r="AZ31" s="361"/>
      <c r="BA31" s="362"/>
    </row>
    <row r="32" spans="1:53">
      <c r="A32" s="139"/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46" t="s">
        <v>127</v>
      </c>
      <c r="AT32" s="349">
        <f>AT29</f>
        <v>117699.99973333333</v>
      </c>
      <c r="AU32" s="350"/>
      <c r="AV32" s="350"/>
      <c r="AW32" s="350"/>
      <c r="AX32" s="350"/>
      <c r="AY32" s="350"/>
      <c r="AZ32" s="350"/>
      <c r="BA32" s="351"/>
    </row>
    <row r="33" spans="1:53">
      <c r="A33" s="139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46" t="s">
        <v>128</v>
      </c>
      <c r="AT33" s="352">
        <f>AT32*20%</f>
        <v>23539.999946666667</v>
      </c>
      <c r="AU33" s="353"/>
      <c r="AV33" s="353"/>
      <c r="AW33" s="353"/>
      <c r="AX33" s="353"/>
      <c r="AY33" s="353"/>
      <c r="AZ33" s="353"/>
      <c r="BA33" s="354"/>
    </row>
    <row r="34" spans="1:53">
      <c r="A34" s="139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46" t="s">
        <v>129</v>
      </c>
      <c r="AT34" s="352">
        <f>AT32+AT33</f>
        <v>141239.99968000001</v>
      </c>
      <c r="AU34" s="353"/>
      <c r="AV34" s="353"/>
      <c r="AW34" s="353"/>
      <c r="AX34" s="353"/>
      <c r="AY34" s="353"/>
      <c r="AZ34" s="353"/>
      <c r="BA34" s="354"/>
    </row>
    <row r="35" spans="1:53">
      <c r="A35" s="139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</row>
    <row r="36" spans="1:53" ht="39" customHeight="1">
      <c r="A36" s="139" t="s">
        <v>40</v>
      </c>
      <c r="B36" s="139"/>
      <c r="C36" s="139"/>
      <c r="D36" s="139"/>
      <c r="E36" s="139"/>
      <c r="F36" s="139"/>
      <c r="G36" s="139"/>
      <c r="H36" s="139"/>
      <c r="I36" s="139"/>
      <c r="J36" s="355" t="str">
        <f>Лист1!D72</f>
        <v>Генеральный директор ООО "Мелон"</v>
      </c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13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139"/>
      <c r="AJ36" s="356" t="str">
        <f>Лист1!F74</f>
        <v xml:space="preserve"> _____________________//Мурадян Л. Г./</v>
      </c>
      <c r="AK36" s="356"/>
      <c r="AL36" s="356"/>
      <c r="AM36" s="356"/>
      <c r="AN36" s="356"/>
      <c r="AO36" s="356"/>
      <c r="AP36" s="356"/>
      <c r="AQ36" s="356"/>
      <c r="AR36" s="356"/>
      <c r="AS36" s="356"/>
      <c r="AT36" s="356"/>
      <c r="AU36" s="356"/>
      <c r="AV36" s="356"/>
      <c r="AW36" s="356"/>
      <c r="AX36" s="356"/>
      <c r="AY36" s="356"/>
      <c r="AZ36" s="356"/>
      <c r="BA36" s="356"/>
    </row>
    <row r="37" spans="1:53">
      <c r="A37" s="139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348" t="s">
        <v>130</v>
      </c>
      <c r="O37" s="348"/>
      <c r="P37" s="348"/>
      <c r="Q37" s="348"/>
      <c r="R37" s="348"/>
      <c r="S37" s="348"/>
      <c r="T37" s="348"/>
      <c r="U37" s="348"/>
      <c r="V37" s="348"/>
      <c r="W37" s="348"/>
      <c r="X37" s="155"/>
      <c r="Y37" s="348" t="s">
        <v>131</v>
      </c>
      <c r="Z37" s="348"/>
      <c r="AA37" s="348"/>
      <c r="AB37" s="348"/>
      <c r="AC37" s="348"/>
      <c r="AD37" s="348"/>
      <c r="AE37" s="348"/>
      <c r="AF37" s="348"/>
      <c r="AG37" s="348"/>
      <c r="AH37" s="348"/>
      <c r="AI37" s="155"/>
      <c r="AJ37" s="348" t="s">
        <v>132</v>
      </c>
      <c r="AK37" s="348"/>
      <c r="AL37" s="348"/>
      <c r="AM37" s="348"/>
      <c r="AN37" s="348"/>
      <c r="AO37" s="348"/>
      <c r="AP37" s="348"/>
      <c r="AQ37" s="348"/>
      <c r="AR37" s="348"/>
      <c r="AS37" s="348"/>
      <c r="AT37" s="348"/>
      <c r="AU37" s="348"/>
      <c r="AV37" s="348"/>
      <c r="AW37" s="348"/>
      <c r="AX37" s="348"/>
      <c r="AY37" s="348"/>
      <c r="AZ37" s="348"/>
      <c r="BA37" s="348"/>
    </row>
    <row r="38" spans="1:53">
      <c r="A38" s="139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</row>
    <row r="39" spans="1:53">
      <c r="A39" s="139" t="s">
        <v>4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</row>
    <row r="40" spans="1:53">
      <c r="A40" s="139"/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</row>
    <row r="41" spans="1:53" ht="41.25" customHeight="1">
      <c r="A41" s="139" t="s">
        <v>110</v>
      </c>
      <c r="B41" s="139"/>
      <c r="C41" s="139"/>
      <c r="D41" s="139"/>
      <c r="E41" s="139"/>
      <c r="F41" s="139"/>
      <c r="G41" s="139"/>
      <c r="H41" s="139"/>
      <c r="I41" s="139"/>
      <c r="J41" s="363" t="s">
        <v>133</v>
      </c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139"/>
      <c r="Y41" s="269"/>
      <c r="Z41" s="269"/>
      <c r="AA41" s="269"/>
      <c r="AB41" s="269"/>
      <c r="AC41" s="269"/>
      <c r="AD41" s="269"/>
      <c r="AE41" s="269"/>
      <c r="AF41" s="269"/>
      <c r="AG41" s="269"/>
      <c r="AH41" s="269"/>
      <c r="AI41" s="139"/>
      <c r="AJ41" s="269" t="str">
        <f>Лист1!F69</f>
        <v>____________________/И.В. Семешкин/</v>
      </c>
      <c r="AK41" s="269"/>
      <c r="AL41" s="269"/>
      <c r="AM41" s="269"/>
      <c r="AN41" s="269"/>
      <c r="AO41" s="269"/>
      <c r="AP41" s="269"/>
      <c r="AQ41" s="269"/>
      <c r="AR41" s="269"/>
      <c r="AS41" s="269"/>
      <c r="AT41" s="269"/>
      <c r="AU41" s="269"/>
      <c r="AV41" s="269"/>
      <c r="AW41" s="269"/>
      <c r="AX41" s="269"/>
      <c r="AY41" s="269"/>
      <c r="AZ41" s="269"/>
      <c r="BA41" s="139"/>
    </row>
    <row r="42" spans="1:53">
      <c r="A42" s="139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348" t="s">
        <v>130</v>
      </c>
      <c r="O42" s="348"/>
      <c r="P42" s="348"/>
      <c r="Q42" s="348"/>
      <c r="R42" s="348"/>
      <c r="S42" s="348"/>
      <c r="T42" s="348"/>
      <c r="U42" s="348"/>
      <c r="V42" s="348"/>
      <c r="W42" s="348"/>
      <c r="X42" s="156"/>
      <c r="Y42" s="348" t="s">
        <v>131</v>
      </c>
      <c r="Z42" s="348"/>
      <c r="AA42" s="348"/>
      <c r="AB42" s="348"/>
      <c r="AC42" s="348"/>
      <c r="AD42" s="348"/>
      <c r="AE42" s="348"/>
      <c r="AF42" s="348"/>
      <c r="AG42" s="348"/>
      <c r="AH42" s="348"/>
      <c r="AI42" s="155"/>
      <c r="AJ42" s="348" t="s">
        <v>132</v>
      </c>
      <c r="AK42" s="348"/>
      <c r="AL42" s="348"/>
      <c r="AM42" s="348"/>
      <c r="AN42" s="348"/>
      <c r="AO42" s="348"/>
      <c r="AP42" s="348"/>
      <c r="AQ42" s="348"/>
      <c r="AR42" s="348"/>
      <c r="AS42" s="348"/>
      <c r="AT42" s="348"/>
      <c r="AU42" s="348"/>
      <c r="AV42" s="348"/>
      <c r="AW42" s="348"/>
      <c r="AX42" s="348"/>
      <c r="AY42" s="348"/>
      <c r="AZ42" s="348"/>
      <c r="BA42" s="348"/>
    </row>
    <row r="43" spans="1:53">
      <c r="A43" s="139" t="s">
        <v>4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</row>
  </sheetData>
  <mergeCells count="68">
    <mergeCell ref="J41:W41"/>
    <mergeCell ref="Y41:AH41"/>
    <mergeCell ref="AJ41:AZ41"/>
    <mergeCell ref="N42:W42"/>
    <mergeCell ref="Y42:AH42"/>
    <mergeCell ref="AJ42:BA42"/>
    <mergeCell ref="A31:C31"/>
    <mergeCell ref="D31:Z31"/>
    <mergeCell ref="AE31:AK31"/>
    <mergeCell ref="AL31:AS31"/>
    <mergeCell ref="AT31:BA31"/>
    <mergeCell ref="D29:Z29"/>
    <mergeCell ref="AE29:AK29"/>
    <mergeCell ref="AL29:AS29"/>
    <mergeCell ref="AT29:BA29"/>
    <mergeCell ref="N37:W37"/>
    <mergeCell ref="Y37:AH37"/>
    <mergeCell ref="AJ37:BA37"/>
    <mergeCell ref="AT32:BA32"/>
    <mergeCell ref="AT33:BA33"/>
    <mergeCell ref="AT34:BA34"/>
    <mergeCell ref="J36:W36"/>
    <mergeCell ref="Y36:AH36"/>
    <mergeCell ref="AJ36:BA36"/>
    <mergeCell ref="A30:C30"/>
    <mergeCell ref="D30:BA30"/>
    <mergeCell ref="AL27:AS27"/>
    <mergeCell ref="AT27:BA27"/>
    <mergeCell ref="A28:C28"/>
    <mergeCell ref="D28:Z28"/>
    <mergeCell ref="AA28:AD28"/>
    <mergeCell ref="AE28:AK28"/>
    <mergeCell ref="AL28:AS28"/>
    <mergeCell ref="AT28:BA28"/>
    <mergeCell ref="A26:C27"/>
    <mergeCell ref="D26:Z27"/>
    <mergeCell ref="AA26:AD27"/>
    <mergeCell ref="AE26:BA26"/>
    <mergeCell ref="AE27:AK27"/>
    <mergeCell ref="A29:C29"/>
    <mergeCell ref="R23:W23"/>
    <mergeCell ref="X23:AF23"/>
    <mergeCell ref="AG23:AP23"/>
    <mergeCell ref="AR23:AV23"/>
    <mergeCell ref="AW23:BA23"/>
    <mergeCell ref="AK17:AO17"/>
    <mergeCell ref="AP17:BA17"/>
    <mergeCell ref="AK18:AO18"/>
    <mergeCell ref="AP18:BA18"/>
    <mergeCell ref="AP19:BA19"/>
    <mergeCell ref="X21:AF22"/>
    <mergeCell ref="AG21:AP22"/>
    <mergeCell ref="AR21:BA21"/>
    <mergeCell ref="AR22:AV22"/>
    <mergeCell ref="AW22:BA22"/>
    <mergeCell ref="AP11:BA12"/>
    <mergeCell ref="G12:AJ12"/>
    <mergeCell ref="AP13:BA14"/>
    <mergeCell ref="E14:AJ14"/>
    <mergeCell ref="AC15:AO16"/>
    <mergeCell ref="AP15:BA16"/>
    <mergeCell ref="AP9:BA10"/>
    <mergeCell ref="G10:AJ10"/>
    <mergeCell ref="AP5:BA5"/>
    <mergeCell ref="AG6:AO6"/>
    <mergeCell ref="AP6:BA6"/>
    <mergeCell ref="AP7:BA8"/>
    <mergeCell ref="F8:AJ8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кор 2</vt:lpstr>
      <vt:lpstr>Лист1</vt:lpstr>
      <vt:lpstr>Лист2</vt:lpstr>
      <vt:lpstr>'кор 2'!Область_печати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А. Щенников</dc:creator>
  <cp:lastModifiedBy>User</cp:lastModifiedBy>
  <cp:lastPrinted>2021-12-16T13:55:50Z</cp:lastPrinted>
  <dcterms:created xsi:type="dcterms:W3CDTF">2003-05-06T09:26:58Z</dcterms:created>
  <dcterms:modified xsi:type="dcterms:W3CDTF">2021-12-28T08:35:56Z</dcterms:modified>
</cp:coreProperties>
</file>